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48" activeTab="0"/>
  </bookViews>
  <sheets>
    <sheet name="1.21" sheetId="1" r:id="rId1"/>
    <sheet name="2.21" sheetId="2" r:id="rId2"/>
    <sheet name="3.21" sheetId="3" r:id="rId3"/>
    <sheet name="4.21" sheetId="4" r:id="rId4"/>
    <sheet name="5.21" sheetId="5" r:id="rId5"/>
    <sheet name="6.21" sheetId="6" r:id="rId6"/>
    <sheet name="7.21" sheetId="7" r:id="rId7"/>
    <sheet name="8.21" sheetId="8" r:id="rId8"/>
    <sheet name="9.21" sheetId="9" r:id="rId9"/>
    <sheet name="10.21" sheetId="10" r:id="rId10"/>
    <sheet name="11.21" sheetId="11" r:id="rId11"/>
    <sheet name="12.21" sheetId="12" r:id="rId12"/>
    <sheet name="גיליון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עמוס זמיר</author>
    <author>rany</author>
  </authors>
  <commentList>
    <comment ref="H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M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0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K5" authorId="1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I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0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1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12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2.xml><?xml version="1.0" encoding="utf-8"?>
<comments xmlns="http://schemas.openxmlformats.org/spreadsheetml/2006/main">
  <authors>
    <author>עמוס זמיר</author>
    <author>rany</author>
  </authors>
  <commentList>
    <comment ref="H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0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K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L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1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0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</commentList>
</comments>
</file>

<file path=xl/comments3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4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5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6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7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8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comments9.xml><?xml version="1.0" encoding="utf-8"?>
<comments xmlns="http://schemas.openxmlformats.org/spreadsheetml/2006/main">
  <authors>
    <author>rany</author>
    <author>עמוס זמיר</author>
  </authors>
  <commentList>
    <comment ref="K5" authorId="0">
      <text>
        <r>
          <rPr>
            <sz val="8"/>
            <rFont val="Tahoma"/>
            <family val="2"/>
          </rPr>
          <t>ניתן לשנות כותרת זו בהתאם  למשימות הנהוגות בחברה</t>
        </r>
      </text>
    </comment>
    <comment ref="L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M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N5" authorId="0">
      <text>
        <r>
          <rPr>
            <sz val="8"/>
            <rFont val="Tahoma"/>
            <family val="2"/>
          </rPr>
          <t>ניתן לשנות כותרת זו בהתאם  למשימות הנהוגות בתאגיד</t>
        </r>
      </text>
    </comment>
    <comment ref="S5" authorId="1">
      <text>
        <r>
          <rPr>
            <sz val="8"/>
            <rFont val="Tahoma"/>
            <family val="2"/>
          </rPr>
          <t xml:space="preserve">הערה: אם הרקע אדום - מופיע מספר השעות הוקצו מעבר לזמן העבודה בפועל; אם הרקע כחול - מופיע מספר השעות שטרם הוקצו במלואן.
</t>
        </r>
      </text>
    </comment>
    <comment ref="H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I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  <comment ref="J5" authorId="1">
      <text>
        <r>
          <rPr>
            <sz val="8"/>
            <rFont val="Tahoma"/>
            <family val="2"/>
          </rPr>
          <t xml:space="preserve">אנא ציין את מספר תיק הרשות היכן שמופיע קו
</t>
        </r>
      </text>
    </comment>
  </commentList>
</comments>
</file>

<file path=xl/sharedStrings.xml><?xml version="1.0" encoding="utf-8"?>
<sst xmlns="http://schemas.openxmlformats.org/spreadsheetml/2006/main" count="768" uniqueCount="59">
  <si>
    <t>תאריך</t>
  </si>
  <si>
    <t>מצטבר</t>
  </si>
  <si>
    <t>יום</t>
  </si>
  <si>
    <t>א</t>
  </si>
  <si>
    <t>ב</t>
  </si>
  <si>
    <t>ג</t>
  </si>
  <si>
    <t>ד</t>
  </si>
  <si>
    <t>ה</t>
  </si>
  <si>
    <t>ו</t>
  </si>
  <si>
    <t>ש</t>
  </si>
  <si>
    <t>חודש:</t>
  </si>
  <si>
    <t>סה"כ שעות עבודה</t>
  </si>
  <si>
    <t>ייצור</t>
  </si>
  <si>
    <t>שיווק</t>
  </si>
  <si>
    <t>מכירות</t>
  </si>
  <si>
    <t>חופש</t>
  </si>
  <si>
    <t>מילואים</t>
  </si>
  <si>
    <t>מחלה</t>
  </si>
  <si>
    <t>חו"ל בתפקיד</t>
  </si>
  <si>
    <t>תקופת דיווח</t>
  </si>
  <si>
    <t>האם הוזן רטרואקטיבית?</t>
  </si>
  <si>
    <t>שעות תקן</t>
  </si>
  <si>
    <t>ערב חג</t>
  </si>
  <si>
    <t>חלוקת סה"כ שעות העבודה בחלוקה בין המשימות השונות:</t>
  </si>
  <si>
    <t>שעות העדרות (ללא כניסה ויציאה, רישום השעות לפי התקן)</t>
  </si>
  <si>
    <t xml:space="preserve">כניסה </t>
  </si>
  <si>
    <t xml:space="preserve">יציאה </t>
  </si>
  <si>
    <t>כן</t>
  </si>
  <si>
    <t>מס' תיק מו"פ:</t>
  </si>
  <si>
    <t>שם העובד:</t>
  </si>
  <si>
    <t>תאריך:</t>
  </si>
  <si>
    <t>שעות תקן יום עבודה (יום חול)</t>
  </si>
  <si>
    <t>מס' ימי עבודה</t>
  </si>
  <si>
    <t>שעות</t>
  </si>
  <si>
    <t>שיעור דיווח רטרואקטיבי:</t>
  </si>
  <si>
    <t>אם הוזן באיחור נא רשום כן</t>
  </si>
  <si>
    <t>אחוז המשרה של העובד</t>
  </si>
  <si>
    <t>תקן</t>
  </si>
  <si>
    <t>(נא להזין תקן בתחתית הגליון)</t>
  </si>
  <si>
    <t>חלוקת שעות העבודה למשימות שגויה</t>
  </si>
  <si>
    <t>מינהלי</t>
  </si>
  <si>
    <t>חתימת העובד:</t>
  </si>
  <si>
    <t>חתימת המנהל:</t>
  </si>
  <si>
    <t>שם המנהל:</t>
  </si>
  <si>
    <t>שעות תקן לערב חג</t>
  </si>
  <si>
    <t>שנה</t>
  </si>
  <si>
    <t>נא לציין את אחוז המשרה של העובד עפ"י חוזה ההעסקה ולגזור מיכך את שעות התקן היומיות.</t>
  </si>
  <si>
    <r>
      <t>אי הקצאת שעות נאותה -</t>
    </r>
    <r>
      <rPr>
        <b/>
        <sz val="10"/>
        <color indexed="10"/>
        <rFont val="Arial"/>
        <family val="2"/>
      </rPr>
      <t xml:space="preserve"> ראו הערה</t>
    </r>
  </si>
  <si>
    <t>חג</t>
  </si>
  <si>
    <t>סימון ערב חג או חג</t>
  </si>
  <si>
    <t>אחוז התעסוקה במו"פ</t>
  </si>
  <si>
    <t xml:space="preserve"> מו"פ אחר מס':______</t>
  </si>
  <si>
    <t>שעות מכנה חישוב אחוז התעסוקה &gt;</t>
  </si>
  <si>
    <t>שם תאגיד:</t>
  </si>
  <si>
    <t>להזנה ע"י התאגיד - שעות תקן!</t>
  </si>
  <si>
    <t>הריני מצהיר כי דו"ח שעות זה משקף את חלוקת שעות עבודתי במשימות השונות, וכי ידוע לי כי דוח זה ישמש לתביעת תמיכה כספית שתוגש ע"י התאגיד, לרשות הלאומית לחדשנות טכנולוגית.</t>
  </si>
  <si>
    <t xml:space="preserve"> תיק רשות מס':______</t>
  </si>
  <si>
    <t>להזנה ע"י התאגיד- שעות תקן!</t>
  </si>
  <si>
    <t>שם תאגיד</t>
  </si>
</sst>
</file>

<file path=xl/styles.xml><?xml version="1.0" encoding="utf-8"?>
<styleSheet xmlns="http://schemas.openxmlformats.org/spreadsheetml/2006/main">
  <numFmts count="27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d/m/yy\ h:mm"/>
    <numFmt numFmtId="173" formatCode="mm/yyyy"/>
    <numFmt numFmtId="174" formatCode="dd:hh:mm"/>
    <numFmt numFmtId="175" formatCode="mmm\-yyyy"/>
    <numFmt numFmtId="176" formatCode="[$-40D]dddd\ dd\ mmmm\ yyyy"/>
    <numFmt numFmtId="177" formatCode="0.0%"/>
    <numFmt numFmtId="178" formatCode="[$-F400]h:mm:ss\ am/pm"/>
    <numFmt numFmtId="179" formatCode="[h]:mm"/>
    <numFmt numFmtId="180" formatCode="0.000%"/>
    <numFmt numFmtId="181" formatCode="[$-1000000]h:mm;@"/>
    <numFmt numFmtId="182" formatCode="0.000000000000000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1" applyNumberFormat="0" applyFont="0" applyAlignment="0" applyProtection="0"/>
    <xf numFmtId="0" fontId="37" fillId="24" borderId="2" applyNumberForma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0" borderId="6" applyNumberFormat="0" applyFill="0" applyAlignment="0" applyProtection="0"/>
    <xf numFmtId="0" fontId="43" fillId="24" borderId="7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14" fontId="0" fillId="0" borderId="10" xfId="0" applyNumberFormat="1" applyFill="1" applyBorder="1" applyAlignment="1" applyProtection="1">
      <alignment horizontal="center" readingOrder="2"/>
      <protection hidden="1" locked="0"/>
    </xf>
    <xf numFmtId="20" fontId="3" fillId="0" borderId="11" xfId="0" applyNumberFormat="1" applyFont="1" applyFill="1" applyBorder="1" applyAlignment="1" applyProtection="1">
      <alignment horizontal="center" readingOrder="2"/>
      <protection hidden="1" locked="0"/>
    </xf>
    <xf numFmtId="0" fontId="0" fillId="0" borderId="12" xfId="0" applyNumberFormat="1" applyFill="1" applyBorder="1" applyAlignment="1" applyProtection="1">
      <alignment horizontal="center" readingOrder="2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13" xfId="0" applyNumberFormat="1" applyFill="1" applyBorder="1" applyAlignment="1" applyProtection="1">
      <alignment horizontal="center" readingOrder="2"/>
      <protection hidden="1" locked="0"/>
    </xf>
    <xf numFmtId="0" fontId="0" fillId="0" borderId="14" xfId="0" applyNumberFormat="1" applyFill="1" applyBorder="1" applyAlignment="1" applyProtection="1">
      <alignment horizontal="center" readingOrder="2"/>
      <protection hidden="1" locked="0"/>
    </xf>
    <xf numFmtId="46" fontId="0" fillId="0" borderId="0" xfId="0" applyNumberFormat="1" applyFill="1" applyBorder="1" applyAlignment="1" applyProtection="1">
      <alignment/>
      <protection hidden="1"/>
    </xf>
    <xf numFmtId="20" fontId="0" fillId="0" borderId="15" xfId="0" applyNumberFormat="1" applyFill="1" applyBorder="1" applyAlignment="1" applyProtection="1">
      <alignment horizontal="center" readingOrder="2"/>
      <protection hidden="1" locked="0"/>
    </xf>
    <xf numFmtId="20" fontId="0" fillId="0" borderId="16" xfId="0" applyNumberFormat="1" applyFill="1" applyBorder="1" applyAlignment="1" applyProtection="1">
      <alignment horizontal="center" readingOrder="2"/>
      <protection hidden="1" locked="0"/>
    </xf>
    <xf numFmtId="20" fontId="0" fillId="0" borderId="17" xfId="0" applyNumberFormat="1" applyFill="1" applyBorder="1" applyAlignment="1" applyProtection="1">
      <alignment horizontal="center" readingOrder="2"/>
      <protection hidden="1" locked="0"/>
    </xf>
    <xf numFmtId="0" fontId="0" fillId="0" borderId="17" xfId="0" applyNumberFormat="1" applyFill="1" applyBorder="1" applyAlignment="1" applyProtection="1">
      <alignment horizontal="center" readingOrder="2"/>
      <protection hidden="1" locked="0"/>
    </xf>
    <xf numFmtId="172" fontId="3" fillId="0" borderId="18" xfId="0" applyNumberFormat="1" applyFont="1" applyFill="1" applyBorder="1" applyAlignment="1" applyProtection="1">
      <alignment horizontal="center"/>
      <protection hidden="1"/>
    </xf>
    <xf numFmtId="172" fontId="3" fillId="0" borderId="19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/>
      <protection hidden="1"/>
    </xf>
    <xf numFmtId="179" fontId="3" fillId="30" borderId="20" xfId="0" applyNumberFormat="1" applyFont="1" applyFill="1" applyBorder="1" applyAlignment="1" applyProtection="1">
      <alignment horizontal="center" wrapText="1"/>
      <protection hidden="1"/>
    </xf>
    <xf numFmtId="179" fontId="3" fillId="30" borderId="21" xfId="0" applyNumberFormat="1" applyFont="1" applyFill="1" applyBorder="1" applyAlignment="1" applyProtection="1">
      <alignment horizontal="center" wrapText="1"/>
      <protection hidden="1"/>
    </xf>
    <xf numFmtId="179" fontId="3" fillId="30" borderId="19" xfId="0" applyNumberFormat="1" applyFont="1" applyFill="1" applyBorder="1" applyAlignment="1" applyProtection="1">
      <alignment horizontal="center" wrapText="1"/>
      <protection hidden="1"/>
    </xf>
    <xf numFmtId="179" fontId="3" fillId="30" borderId="18" xfId="0" applyNumberFormat="1" applyFont="1" applyFill="1" applyBorder="1" applyAlignment="1" applyProtection="1">
      <alignment horizontal="center" wrapText="1"/>
      <protection hidden="1"/>
    </xf>
    <xf numFmtId="3" fontId="3" fillId="30" borderId="21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/>
    </xf>
    <xf numFmtId="1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30" borderId="19" xfId="0" applyFont="1" applyFill="1" applyBorder="1" applyAlignment="1" applyProtection="1">
      <alignment/>
      <protection hidden="1"/>
    </xf>
    <xf numFmtId="20" fontId="0" fillId="31" borderId="12" xfId="0" applyNumberFormat="1" applyFill="1" applyBorder="1" applyAlignment="1" applyProtection="1">
      <alignment horizontal="center" readingOrder="2"/>
      <protection hidden="1"/>
    </xf>
    <xf numFmtId="179" fontId="3" fillId="31" borderId="11" xfId="0" applyNumberFormat="1" applyFont="1" applyFill="1" applyBorder="1" applyAlignment="1" applyProtection="1">
      <alignment horizontal="center" readingOrder="2"/>
      <protection hidden="1"/>
    </xf>
    <xf numFmtId="1" fontId="3" fillId="31" borderId="11" xfId="0" applyNumberFormat="1" applyFont="1" applyFill="1" applyBorder="1" applyAlignment="1" applyProtection="1">
      <alignment horizontal="center" readingOrder="2"/>
      <protection hidden="1"/>
    </xf>
    <xf numFmtId="179" fontId="3" fillId="31" borderId="22" xfId="0" applyNumberFormat="1" applyFont="1" applyFill="1" applyBorder="1" applyAlignment="1" applyProtection="1">
      <alignment horizontal="center" readingOrder="2"/>
      <protection hidden="1"/>
    </xf>
    <xf numFmtId="179" fontId="3" fillId="31" borderId="23" xfId="0" applyNumberFormat="1" applyFont="1" applyFill="1" applyBorder="1" applyAlignment="1" applyProtection="1">
      <alignment horizontal="center" readingOrder="2"/>
      <protection hidden="1"/>
    </xf>
    <xf numFmtId="14" fontId="0" fillId="31" borderId="24" xfId="0" applyNumberFormat="1" applyFill="1" applyBorder="1" applyAlignment="1" applyProtection="1">
      <alignment horizontal="center" readingOrder="2"/>
      <protection hidden="1"/>
    </xf>
    <xf numFmtId="20" fontId="0" fillId="31" borderId="24" xfId="0" applyNumberFormat="1" applyFill="1" applyBorder="1" applyAlignment="1" applyProtection="1">
      <alignment horizontal="center" readingOrder="2"/>
      <protection hidden="1"/>
    </xf>
    <xf numFmtId="14" fontId="0" fillId="31" borderId="25" xfId="0" applyNumberFormat="1" applyFill="1" applyBorder="1" applyAlignment="1" applyProtection="1">
      <alignment horizontal="center" readingOrder="2"/>
      <protection hidden="1"/>
    </xf>
    <xf numFmtId="20" fontId="0" fillId="31" borderId="25" xfId="0" applyNumberFormat="1" applyFill="1" applyBorder="1" applyAlignment="1" applyProtection="1">
      <alignment horizontal="center" readingOrder="2"/>
      <protection hidden="1"/>
    </xf>
    <xf numFmtId="14" fontId="0" fillId="31" borderId="16" xfId="0" applyNumberFormat="1" applyFill="1" applyBorder="1" applyAlignment="1" applyProtection="1">
      <alignment horizontal="center" readingOrder="2"/>
      <protection hidden="1"/>
    </xf>
    <xf numFmtId="20" fontId="0" fillId="31" borderId="16" xfId="0" applyNumberFormat="1" applyFill="1" applyBorder="1" applyAlignment="1" applyProtection="1">
      <alignment horizontal="center" readingOrder="2"/>
      <protection hidden="1"/>
    </xf>
    <xf numFmtId="0" fontId="3" fillId="31" borderId="26" xfId="0" applyFont="1" applyFill="1" applyBorder="1" applyAlignment="1" applyProtection="1">
      <alignment horizontal="center" vertical="center" wrapText="1"/>
      <protection hidden="1"/>
    </xf>
    <xf numFmtId="0" fontId="6" fillId="31" borderId="27" xfId="0" applyFont="1" applyFill="1" applyBorder="1" applyAlignment="1" applyProtection="1">
      <alignment horizontal="center" vertical="center" wrapText="1"/>
      <protection hidden="1"/>
    </xf>
    <xf numFmtId="0" fontId="6" fillId="31" borderId="15" xfId="0" applyFont="1" applyFill="1" applyBorder="1" applyAlignment="1" applyProtection="1">
      <alignment horizontal="center" vertical="center" wrapText="1" readingOrder="2"/>
      <protection hidden="1"/>
    </xf>
    <xf numFmtId="0" fontId="3" fillId="31" borderId="16" xfId="0" applyFont="1" applyFill="1" applyBorder="1" applyAlignment="1" applyProtection="1">
      <alignment horizontal="center" vertical="center" wrapText="1"/>
      <protection hidden="1"/>
    </xf>
    <xf numFmtId="0" fontId="3" fillId="31" borderId="28" xfId="0" applyFont="1" applyFill="1" applyBorder="1" applyAlignment="1" applyProtection="1">
      <alignment horizontal="center" vertical="center" wrapText="1"/>
      <protection hidden="1"/>
    </xf>
    <xf numFmtId="0" fontId="3" fillId="31" borderId="15" xfId="0" applyFont="1" applyFill="1" applyBorder="1" applyAlignment="1" applyProtection="1">
      <alignment horizontal="center" vertical="center" wrapText="1"/>
      <protection hidden="1"/>
    </xf>
    <xf numFmtId="0" fontId="3" fillId="31" borderId="17" xfId="0" applyFont="1" applyFill="1" applyBorder="1" applyAlignment="1" applyProtection="1">
      <alignment horizontal="center" vertical="center" wrapText="1"/>
      <protection hidden="1"/>
    </xf>
    <xf numFmtId="0" fontId="3" fillId="31" borderId="23" xfId="0" applyFont="1" applyFill="1" applyBorder="1" applyAlignment="1" applyProtection="1">
      <alignment horizontal="center" vertical="center" wrapText="1"/>
      <protection hidden="1"/>
    </xf>
    <xf numFmtId="0" fontId="3" fillId="31" borderId="29" xfId="0" applyFont="1" applyFill="1" applyBorder="1" applyAlignment="1" applyProtection="1">
      <alignment horizontal="center" vertical="center" wrapText="1"/>
      <protection hidden="1"/>
    </xf>
    <xf numFmtId="0" fontId="6" fillId="31" borderId="30" xfId="0" applyFont="1" applyFill="1" applyBorder="1" applyAlignment="1" applyProtection="1">
      <alignment horizontal="center" vertical="center" wrapText="1" readingOrder="2"/>
      <protection hidden="1"/>
    </xf>
    <xf numFmtId="0" fontId="9" fillId="32" borderId="25" xfId="0" applyFont="1" applyFill="1" applyBorder="1" applyAlignment="1" applyProtection="1">
      <alignment horizontal="left"/>
      <protection hidden="1"/>
    </xf>
    <xf numFmtId="9" fontId="0" fillId="0" borderId="25" xfId="0" applyNumberFormat="1" applyBorder="1" applyAlignment="1" applyProtection="1">
      <alignment horizontal="center"/>
      <protection hidden="1" locked="0"/>
    </xf>
    <xf numFmtId="0" fontId="0" fillId="24" borderId="25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right" readingOrder="2"/>
      <protection hidden="1" locked="0"/>
    </xf>
    <xf numFmtId="0" fontId="12" fillId="0" borderId="0" xfId="0" applyFont="1" applyAlignment="1" applyProtection="1">
      <alignment horizontal="right" readingOrder="2"/>
      <protection hidden="1" locked="0"/>
    </xf>
    <xf numFmtId="0" fontId="0" fillId="0" borderId="0" xfId="0" applyFont="1" applyBorder="1" applyAlignment="1" applyProtection="1">
      <alignment/>
      <protection hidden="1"/>
    </xf>
    <xf numFmtId="10" fontId="3" fillId="31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181" fontId="3" fillId="0" borderId="11" xfId="0" applyNumberFormat="1" applyFont="1" applyFill="1" applyBorder="1" applyAlignment="1" applyProtection="1">
      <alignment horizontal="center" readingOrder="2"/>
      <protection hidden="1" locked="0"/>
    </xf>
    <xf numFmtId="179" fontId="3" fillId="30" borderId="31" xfId="0" applyNumberFormat="1" applyFont="1" applyFill="1" applyBorder="1" applyAlignment="1" applyProtection="1">
      <alignment horizontal="center" wrapText="1"/>
      <protection hidden="1"/>
    </xf>
    <xf numFmtId="0" fontId="3" fillId="31" borderId="17" xfId="0" applyFont="1" applyFill="1" applyBorder="1" applyAlignment="1" applyProtection="1">
      <alignment horizontal="center" vertical="center" wrapText="1"/>
      <protection hidden="1"/>
    </xf>
    <xf numFmtId="173" fontId="9" fillId="33" borderId="25" xfId="0" applyNumberFormat="1" applyFont="1" applyFill="1" applyBorder="1" applyAlignment="1" applyProtection="1">
      <alignment horizontal="center" wrapText="1"/>
      <protection hidden="1"/>
    </xf>
    <xf numFmtId="179" fontId="3" fillId="0" borderId="11" xfId="0" applyNumberFormat="1" applyFont="1" applyFill="1" applyBorder="1" applyAlignment="1" applyProtection="1">
      <alignment horizontal="center" readingOrder="2"/>
      <protection hidden="1"/>
    </xf>
    <xf numFmtId="179" fontId="3" fillId="0" borderId="11" xfId="0" applyNumberFormat="1" applyFont="1" applyFill="1" applyBorder="1" applyAlignment="1" applyProtection="1">
      <alignment horizontal="center" readingOrder="2"/>
      <protection hidden="1"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Alignment="1" applyProtection="1">
      <alignment/>
      <protection hidden="1"/>
    </xf>
    <xf numFmtId="179" fontId="3" fillId="0" borderId="19" xfId="0" applyNumberFormat="1" applyFont="1" applyFill="1" applyBorder="1" applyAlignment="1" applyProtection="1">
      <alignment horizontal="center" wrapText="1"/>
      <protection hidden="1"/>
    </xf>
    <xf numFmtId="172" fontId="9" fillId="0" borderId="0" xfId="0" applyNumberFormat="1" applyFont="1" applyFill="1" applyBorder="1" applyAlignment="1" applyProtection="1">
      <alignment horizontal="right"/>
      <protection hidden="1"/>
    </xf>
    <xf numFmtId="179" fontId="3" fillId="0" borderId="32" xfId="0" applyNumberFormat="1" applyFont="1" applyFill="1" applyBorder="1" applyAlignment="1" applyProtection="1">
      <alignment horizontal="center" wrapText="1"/>
      <protection hidden="1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179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79" fontId="9" fillId="31" borderId="25" xfId="0" applyNumberFormat="1" applyFont="1" applyFill="1" applyBorder="1" applyAlignment="1" applyProtection="1">
      <alignment horizontal="center" wrapText="1"/>
      <protection hidden="1"/>
    </xf>
    <xf numFmtId="179" fontId="0" fillId="0" borderId="0" xfId="0" applyNumberFormat="1" applyAlignment="1" applyProtection="1">
      <alignment wrapText="1"/>
      <protection hidden="1"/>
    </xf>
    <xf numFmtId="182" fontId="0" fillId="0" borderId="0" xfId="0" applyNumberFormat="1" applyAlignment="1" applyProtection="1">
      <alignment wrapText="1"/>
      <protection hidden="1"/>
    </xf>
    <xf numFmtId="20" fontId="0" fillId="24" borderId="25" xfId="0" applyNumberFormat="1" applyFill="1" applyBorder="1" applyAlignment="1" applyProtection="1">
      <alignment horizontal="center" readingOrder="2"/>
      <protection hidden="1"/>
    </xf>
    <xf numFmtId="10" fontId="2" fillId="31" borderId="25" xfId="0" applyNumberFormat="1" applyFont="1" applyFill="1" applyBorder="1" applyAlignment="1" applyProtection="1">
      <alignment horizontal="center" wrapText="1"/>
      <protection hidden="1"/>
    </xf>
    <xf numFmtId="179" fontId="3" fillId="30" borderId="33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/>
      <protection hidden="1"/>
    </xf>
    <xf numFmtId="1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81" fontId="0" fillId="0" borderId="0" xfId="0" applyNumberFormat="1" applyFont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 locked="0"/>
    </xf>
    <xf numFmtId="172" fontId="9" fillId="0" borderId="35" xfId="0" applyNumberFormat="1" applyFont="1" applyFill="1" applyBorder="1" applyAlignment="1" applyProtection="1">
      <alignment horizontal="right"/>
      <protection hidden="1"/>
    </xf>
    <xf numFmtId="172" fontId="9" fillId="0" borderId="31" xfId="0" applyNumberFormat="1" applyFont="1" applyFill="1" applyBorder="1" applyAlignment="1" applyProtection="1">
      <alignment horizontal="right"/>
      <protection hidden="1"/>
    </xf>
    <xf numFmtId="172" fontId="9" fillId="0" borderId="33" xfId="0" applyNumberFormat="1" applyFont="1" applyFill="1" applyBorder="1" applyAlignment="1" applyProtection="1">
      <alignment horizontal="right"/>
      <protection hidden="1"/>
    </xf>
    <xf numFmtId="0" fontId="16" fillId="34" borderId="36" xfId="0" applyFont="1" applyFill="1" applyBorder="1" applyAlignment="1" applyProtection="1">
      <alignment horizontal="right" wrapText="1"/>
      <protection hidden="1"/>
    </xf>
    <xf numFmtId="0" fontId="16" fillId="34" borderId="37" xfId="0" applyFont="1" applyFill="1" applyBorder="1" applyAlignment="1" applyProtection="1">
      <alignment horizontal="right" wrapText="1"/>
      <protection hidden="1"/>
    </xf>
    <xf numFmtId="0" fontId="16" fillId="34" borderId="38" xfId="0" applyFont="1" applyFill="1" applyBorder="1" applyAlignment="1" applyProtection="1">
      <alignment horizontal="right" wrapText="1"/>
      <protection hidden="1"/>
    </xf>
    <xf numFmtId="0" fontId="2" fillId="31" borderId="39" xfId="0" applyFont="1" applyFill="1" applyBorder="1" applyAlignment="1" applyProtection="1">
      <alignment/>
      <protection hidden="1"/>
    </xf>
    <xf numFmtId="0" fontId="2" fillId="31" borderId="40" xfId="0" applyFont="1" applyFill="1" applyBorder="1" applyAlignment="1" applyProtection="1">
      <alignment/>
      <protection hidden="1"/>
    </xf>
    <xf numFmtId="0" fontId="2" fillId="31" borderId="22" xfId="0" applyFont="1" applyFill="1" applyBorder="1" applyAlignment="1" applyProtection="1">
      <alignment/>
      <protection hidden="1"/>
    </xf>
    <xf numFmtId="0" fontId="3" fillId="31" borderId="41" xfId="0" applyFont="1" applyFill="1" applyBorder="1" applyAlignment="1" applyProtection="1">
      <alignment horizontal="center" vertical="center" wrapText="1"/>
      <protection hidden="1"/>
    </xf>
    <xf numFmtId="0" fontId="3" fillId="31" borderId="42" xfId="0" applyFont="1" applyFill="1" applyBorder="1" applyAlignment="1" applyProtection="1">
      <alignment horizontal="center" vertical="center" wrapText="1"/>
      <protection hidden="1"/>
    </xf>
    <xf numFmtId="0" fontId="3" fillId="31" borderId="43" xfId="0" applyFont="1" applyFill="1" applyBorder="1" applyAlignment="1" applyProtection="1">
      <alignment horizontal="center" vertical="center" wrapText="1"/>
      <protection hidden="1"/>
    </xf>
    <xf numFmtId="0" fontId="3" fillId="31" borderId="44" xfId="0" applyFont="1" applyFill="1" applyBorder="1" applyAlignment="1" applyProtection="1">
      <alignment horizontal="center" vertical="center" wrapText="1"/>
      <protection hidden="1"/>
    </xf>
    <xf numFmtId="0" fontId="3" fillId="31" borderId="2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horizontal="left"/>
      <protection hidden="1" locked="0"/>
    </xf>
    <xf numFmtId="0" fontId="3" fillId="31" borderId="41" xfId="0" applyFont="1" applyFill="1" applyBorder="1" applyAlignment="1" applyProtection="1">
      <alignment horizontal="center" vertical="center"/>
      <protection hidden="1"/>
    </xf>
    <xf numFmtId="0" fontId="3" fillId="31" borderId="42" xfId="0" applyFont="1" applyFill="1" applyBorder="1" applyAlignment="1" applyProtection="1">
      <alignment horizontal="center" vertical="center"/>
      <protection hidden="1"/>
    </xf>
    <xf numFmtId="0" fontId="3" fillId="31" borderId="26" xfId="0" applyFont="1" applyFill="1" applyBorder="1" applyAlignment="1" applyProtection="1">
      <alignment horizontal="center" vertical="center"/>
      <protection hidden="1"/>
    </xf>
    <xf numFmtId="0" fontId="0" fillId="24" borderId="39" xfId="0" applyFill="1" applyBorder="1" applyAlignment="1" applyProtection="1">
      <alignment horizontal="center"/>
      <protection hidden="1"/>
    </xf>
    <xf numFmtId="0" fontId="0" fillId="24" borderId="40" xfId="0" applyFill="1" applyBorder="1" applyAlignment="1" applyProtection="1">
      <alignment horizontal="center"/>
      <protection hidden="1"/>
    </xf>
    <xf numFmtId="0" fontId="0" fillId="24" borderId="22" xfId="0" applyFill="1" applyBorder="1" applyAlignment="1" applyProtection="1">
      <alignment horizontal="center"/>
      <protection hidden="1"/>
    </xf>
    <xf numFmtId="0" fontId="0" fillId="32" borderId="39" xfId="0" applyFill="1" applyBorder="1" applyAlignment="1" applyProtection="1">
      <alignment horizontal="center" wrapText="1"/>
      <protection hidden="1"/>
    </xf>
    <xf numFmtId="0" fontId="0" fillId="32" borderId="40" xfId="0" applyFill="1" applyBorder="1" applyAlignment="1" applyProtection="1">
      <alignment horizontal="center" wrapText="1"/>
      <protection hidden="1"/>
    </xf>
    <xf numFmtId="0" fontId="0" fillId="32" borderId="22" xfId="0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319"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43"/>
  <sheetViews>
    <sheetView showGridLines="0" rightToLeft="1" tabSelected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E9" sqref="E9"/>
    </sheetView>
  </sheetViews>
  <sheetFormatPr defaultColWidth="9.140625" defaultRowHeight="12.75"/>
  <cols>
    <col min="1" max="1" width="7.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10" width="12.421875" style="2" customWidth="1"/>
    <col min="11" max="11" width="10.8515625" style="2" customWidth="1"/>
    <col min="12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DATE(D57,1,1)</f>
        <v>44197</v>
      </c>
      <c r="C2" s="64" t="s">
        <v>38</v>
      </c>
      <c r="D2" s="63"/>
      <c r="E2" s="1"/>
      <c r="F2" s="115" t="s">
        <v>29</v>
      </c>
      <c r="G2" s="115"/>
      <c r="H2" s="100"/>
      <c r="I2" s="100"/>
      <c r="K2" s="115" t="s">
        <v>53</v>
      </c>
      <c r="L2" s="115"/>
      <c r="M2" s="115"/>
      <c r="N2" s="100"/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44197</v>
      </c>
      <c r="C6" s="45" t="str">
        <f aca="true" t="shared" si="0" ref="C6:C36">TEXT(B6,"ddd")</f>
        <v>Fri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44198</v>
      </c>
      <c r="C7" s="45" t="str">
        <f t="shared" si="0"/>
        <v>Sat</v>
      </c>
      <c r="D7" s="90">
        <f aca="true" t="shared" si="3" ref="D7:D36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44199</v>
      </c>
      <c r="C8" s="45" t="str">
        <f t="shared" si="0"/>
        <v>Sun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44200</v>
      </c>
      <c r="C9" s="45" t="str">
        <f t="shared" si="0"/>
        <v>Mon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44201</v>
      </c>
      <c r="C10" s="45" t="str">
        <f t="shared" si="0"/>
        <v>Tue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44202</v>
      </c>
      <c r="C11" s="45" t="str">
        <f t="shared" si="0"/>
        <v>Wed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44203</v>
      </c>
      <c r="C12" s="45" t="str">
        <f t="shared" si="0"/>
        <v>Thu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44204</v>
      </c>
      <c r="C13" s="45" t="str">
        <f t="shared" si="0"/>
        <v>Fri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44205</v>
      </c>
      <c r="C14" s="45" t="str">
        <f t="shared" si="0"/>
        <v>Sat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44206</v>
      </c>
      <c r="C15" s="45" t="str">
        <f t="shared" si="0"/>
        <v>Sun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44207</v>
      </c>
      <c r="C16" s="45" t="str">
        <f t="shared" si="0"/>
        <v>Mon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44208</v>
      </c>
      <c r="C17" s="45" t="str">
        <f t="shared" si="0"/>
        <v>Tue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44209</v>
      </c>
      <c r="C18" s="45" t="str">
        <f t="shared" si="0"/>
        <v>Wed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44210</v>
      </c>
      <c r="C19" s="45" t="str">
        <f t="shared" si="0"/>
        <v>Thu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44211</v>
      </c>
      <c r="C20" s="45" t="str">
        <f t="shared" si="0"/>
        <v>Fri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44212</v>
      </c>
      <c r="C21" s="45" t="str">
        <f t="shared" si="0"/>
        <v>Sat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44213</v>
      </c>
      <c r="C22" s="45" t="str">
        <f t="shared" si="0"/>
        <v>Sun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44214</v>
      </c>
      <c r="C23" s="45" t="str">
        <f t="shared" si="0"/>
        <v>Mon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44215</v>
      </c>
      <c r="C24" s="45" t="str">
        <f t="shared" si="0"/>
        <v>Tue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44216</v>
      </c>
      <c r="C25" s="45" t="str">
        <f t="shared" si="0"/>
        <v>Wed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44217</v>
      </c>
      <c r="C26" s="45" t="str">
        <f t="shared" si="0"/>
        <v>Thu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44218</v>
      </c>
      <c r="C27" s="45" t="str">
        <f t="shared" si="0"/>
        <v>Fri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44219</v>
      </c>
      <c r="C28" s="45" t="str">
        <f t="shared" si="0"/>
        <v>Sat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44220</v>
      </c>
      <c r="C29" s="45" t="str">
        <f t="shared" si="0"/>
        <v>Sun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44221</v>
      </c>
      <c r="C30" s="45" t="str">
        <f t="shared" si="0"/>
        <v>Mon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44222</v>
      </c>
      <c r="C31" s="45" t="str">
        <f t="shared" si="0"/>
        <v>Tue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44223</v>
      </c>
      <c r="C32" s="45" t="str">
        <f t="shared" si="0"/>
        <v>Wed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44224</v>
      </c>
      <c r="C33" s="45" t="str">
        <f t="shared" si="0"/>
        <v>Thu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44225</v>
      </c>
      <c r="C34" s="45" t="str">
        <f t="shared" si="0"/>
        <v>Fri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44226</v>
      </c>
      <c r="C35" s="45" t="str">
        <f t="shared" si="0"/>
        <v>Sat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44227</v>
      </c>
      <c r="C36" s="45" t="str">
        <f t="shared" si="0"/>
        <v>Sun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7.349999999999997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92">
        <f t="shared" si="8"/>
        <v>0</v>
      </c>
      <c r="J37" s="92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2" s="26" customFormat="1" ht="18.75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</row>
    <row r="39" spans="1:22" s="86" customFormat="1" ht="18.75" thickBot="1">
      <c r="A39" s="82" t="s">
        <v>52</v>
      </c>
      <c r="C39" s="82"/>
      <c r="D39" s="82"/>
      <c r="E39" s="82"/>
      <c r="F39" s="87">
        <f>(MAX(D37,T37))</f>
        <v>7.349999999999997</v>
      </c>
      <c r="G39" s="83"/>
      <c r="H39" s="84"/>
      <c r="I39" s="84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N40" s="88"/>
      <c r="O40" s="89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71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71"/>
      <c r="M44" s="32"/>
      <c r="W44" s="80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5" customFormat="1" ht="12.75">
      <c r="A56" s="33"/>
      <c r="B56" s="93"/>
      <c r="C56" s="94"/>
      <c r="D56" s="94"/>
    </row>
    <row r="57" spans="1:4" s="35" customFormat="1" ht="12.75">
      <c r="A57" s="34" t="s">
        <v>45</v>
      </c>
      <c r="B57" s="93" t="s">
        <v>45</v>
      </c>
      <c r="C57" s="94"/>
      <c r="D57" s="94">
        <v>2021</v>
      </c>
    </row>
    <row r="58" spans="1:4" s="35" customFormat="1" ht="12.75">
      <c r="A58" s="34"/>
      <c r="B58" s="93"/>
      <c r="C58" s="94"/>
      <c r="D58" s="94"/>
    </row>
    <row r="59" spans="1:4" s="35" customFormat="1" ht="12.75">
      <c r="A59" s="34"/>
      <c r="B59" s="93" t="s">
        <v>39</v>
      </c>
      <c r="C59" s="94"/>
      <c r="D59" s="94"/>
    </row>
    <row r="60" spans="1:15" s="35" customFormat="1" ht="12.75">
      <c r="A60" s="34"/>
      <c r="B60" s="93"/>
      <c r="C60" s="94"/>
      <c r="D60" s="94"/>
      <c r="K60" s="93"/>
      <c r="L60" s="93"/>
      <c r="M60" s="93"/>
      <c r="N60" s="93"/>
      <c r="O60" s="93"/>
    </row>
    <row r="61" spans="1:4" s="93" customFormat="1" ht="12.75">
      <c r="A61" s="34"/>
      <c r="C61" s="95"/>
      <c r="D61" s="95"/>
    </row>
    <row r="62" spans="1:4" s="93" customFormat="1" ht="12.75">
      <c r="A62" s="97"/>
      <c r="C62" s="98"/>
      <c r="D62" s="95"/>
    </row>
    <row r="63" spans="1:4" s="93" customFormat="1" ht="12.75">
      <c r="A63" s="97"/>
      <c r="B63" s="33" t="s">
        <v>3</v>
      </c>
      <c r="C63" s="98"/>
      <c r="D63" s="95"/>
    </row>
    <row r="64" spans="1:4" s="93" customFormat="1" ht="12.75">
      <c r="A64" s="97"/>
      <c r="B64" s="33" t="s">
        <v>4</v>
      </c>
      <c r="C64" s="98"/>
      <c r="D64" s="95"/>
    </row>
    <row r="65" spans="1:4" s="93" customFormat="1" ht="12.75">
      <c r="A65" s="97"/>
      <c r="B65" s="33" t="s">
        <v>5</v>
      </c>
      <c r="C65" s="98"/>
      <c r="D65" s="95"/>
    </row>
    <row r="66" spans="1:4" s="93" customFormat="1" ht="12.75">
      <c r="A66" s="97"/>
      <c r="B66" s="33" t="s">
        <v>6</v>
      </c>
      <c r="C66" s="98"/>
      <c r="D66" s="95"/>
    </row>
    <row r="67" spans="1:4" s="93" customFormat="1" ht="12.75">
      <c r="A67" s="97"/>
      <c r="B67" s="33" t="s">
        <v>7</v>
      </c>
      <c r="C67" s="98"/>
      <c r="D67" s="95"/>
    </row>
    <row r="68" spans="1:4" s="93" customFormat="1" ht="12.75">
      <c r="A68" s="97"/>
      <c r="B68" s="33" t="s">
        <v>8</v>
      </c>
      <c r="C68" s="98"/>
      <c r="D68" s="95"/>
    </row>
    <row r="69" spans="1:4" s="93" customFormat="1" ht="12.75">
      <c r="A69" s="97"/>
      <c r="B69" s="33" t="s">
        <v>9</v>
      </c>
      <c r="C69" s="98"/>
      <c r="D69" s="95"/>
    </row>
    <row r="70" spans="1:4" s="93" customFormat="1" ht="12.75">
      <c r="A70" s="97"/>
      <c r="B70" s="33" t="s">
        <v>22</v>
      </c>
      <c r="C70" s="98"/>
      <c r="D70" s="95"/>
    </row>
    <row r="71" spans="1:4" s="93" customFormat="1" ht="12.75">
      <c r="A71" s="97"/>
      <c r="B71" s="33" t="s">
        <v>48</v>
      </c>
      <c r="C71" s="95"/>
      <c r="D71" s="95"/>
    </row>
    <row r="72" spans="1:4" s="93" customFormat="1" ht="12.75">
      <c r="A72" s="97"/>
      <c r="B72" s="34"/>
      <c r="C72" s="95"/>
      <c r="D72" s="95"/>
    </row>
    <row r="73" spans="1:4" s="93" customFormat="1" ht="12.75">
      <c r="A73" s="97"/>
      <c r="B73" s="34" t="s">
        <v>27</v>
      </c>
      <c r="C73" s="95"/>
      <c r="D73" s="95"/>
    </row>
    <row r="74" spans="1:4" s="93" customFormat="1" ht="12.75">
      <c r="A74" s="97"/>
      <c r="B74" s="34"/>
      <c r="C74" s="95"/>
      <c r="D74" s="95"/>
    </row>
    <row r="75" spans="1:4" s="93" customFormat="1" ht="12.75">
      <c r="A75" s="97"/>
      <c r="B75" s="34">
        <v>39448</v>
      </c>
      <c r="C75" s="95"/>
      <c r="D75" s="95"/>
    </row>
    <row r="76" spans="1:4" s="93" customFormat="1" ht="12.75">
      <c r="A76" s="97"/>
      <c r="B76" s="34">
        <v>39479</v>
      </c>
      <c r="C76" s="95"/>
      <c r="D76" s="95"/>
    </row>
    <row r="77" spans="1:4" s="93" customFormat="1" ht="12.75">
      <c r="A77" s="97"/>
      <c r="B77" s="34">
        <v>39508</v>
      </c>
      <c r="C77" s="95"/>
      <c r="D77" s="95"/>
    </row>
    <row r="78" spans="1:4" s="93" customFormat="1" ht="12.75">
      <c r="A78" s="97"/>
      <c r="B78" s="34">
        <v>39539</v>
      </c>
      <c r="C78" s="95"/>
      <c r="D78" s="95"/>
    </row>
    <row r="79" spans="1:4" s="93" customFormat="1" ht="12.75">
      <c r="A79" s="97"/>
      <c r="B79" s="34">
        <v>39569</v>
      </c>
      <c r="C79" s="95"/>
      <c r="D79" s="95"/>
    </row>
    <row r="80" spans="1:4" s="93" customFormat="1" ht="12.75">
      <c r="A80" s="97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2:4" s="93" customFormat="1" ht="12.75"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15" s="93" customFormat="1" ht="12.75">
      <c r="B132" s="34">
        <v>41183</v>
      </c>
      <c r="C132" s="95"/>
      <c r="D132" s="95"/>
      <c r="K132" s="35"/>
      <c r="L132" s="35"/>
      <c r="M132" s="35"/>
      <c r="N132" s="35"/>
      <c r="O132" s="35"/>
    </row>
    <row r="133" spans="2:4" s="35" customFormat="1" ht="12.75">
      <c r="B133" s="34">
        <v>41214</v>
      </c>
      <c r="C133" s="94"/>
      <c r="D133" s="94"/>
    </row>
    <row r="134" spans="2:4" s="35" customFormat="1" ht="12.75">
      <c r="B134" s="96">
        <v>41244</v>
      </c>
      <c r="C134" s="94"/>
      <c r="D134" s="94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</sheetData>
  <sheetProtection/>
  <mergeCells count="26">
    <mergeCell ref="C43:E43"/>
    <mergeCell ref="A4:D4"/>
    <mergeCell ref="C44:E44"/>
    <mergeCell ref="A51:C51"/>
    <mergeCell ref="A48:C48"/>
    <mergeCell ref="A49:C49"/>
    <mergeCell ref="E49:H49"/>
    <mergeCell ref="A50:C50"/>
    <mergeCell ref="C45:E45"/>
    <mergeCell ref="I45:K45"/>
    <mergeCell ref="S2:T2"/>
    <mergeCell ref="F43:H43"/>
    <mergeCell ref="I43:K43"/>
    <mergeCell ref="Q2:R2"/>
    <mergeCell ref="O4:R4"/>
    <mergeCell ref="N2:O2"/>
    <mergeCell ref="F44:H44"/>
    <mergeCell ref="I44:K44"/>
    <mergeCell ref="F2:G2"/>
    <mergeCell ref="H2:I2"/>
    <mergeCell ref="A38:F38"/>
    <mergeCell ref="G40:J40"/>
    <mergeCell ref="S40:U40"/>
    <mergeCell ref="E4:G4"/>
    <mergeCell ref="H4:N4"/>
    <mergeCell ref="K2:M2"/>
  </mergeCells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40" dxfId="0" stopIfTrue="1">
      <formula>AND($H$2="רן",$N$2="יחזקאל")</formula>
    </cfRule>
  </conditionalFormatting>
  <conditionalFormatting sqref="D50:D51">
    <cfRule type="expression" priority="68" dxfId="1" stopIfTrue="1">
      <formula>OR($C50=$B$68,$C50=$B$69,$C50=$B$70)</formula>
    </cfRule>
    <cfRule type="expression" priority="69" dxfId="0" stopIfTrue="1">
      <formula>OR($W50=$B$59)</formula>
    </cfRule>
  </conditionalFormatting>
  <conditionalFormatting sqref="W6:W36">
    <cfRule type="cellIs" priority="141" dxfId="23" operator="equal" stopIfTrue="1">
      <formula>$B$59</formula>
    </cfRule>
  </conditionalFormatting>
  <conditionalFormatting sqref="T6:V36 A6:C36 G6:R36">
    <cfRule type="expression" priority="146" dxfId="1" stopIfTrue="1">
      <formula>WEEKDAY($B6)&gt;=6</formula>
    </cfRule>
  </conditionalFormatting>
  <conditionalFormatting sqref="D6:D36">
    <cfRule type="expression" priority="147" dxfId="1" stopIfTrue="1">
      <formula>WEEKDAY($B6)&gt;=6</formula>
    </cfRule>
    <cfRule type="expression" priority="148" dxfId="20" stopIfTrue="1">
      <formula>OR($A6=$B$70,$A6=$B$71)</formula>
    </cfRule>
  </conditionalFormatting>
  <conditionalFormatting sqref="E6:E36">
    <cfRule type="expression" priority="149" dxfId="10" stopIfTrue="1">
      <formula>AND(SUM(H6:N6)&lt;G6,AND($C6&lt;&gt;$B$68,$C6&lt;&gt;$B$69,$C6&lt;&gt;$B$70))</formula>
    </cfRule>
    <cfRule type="expression" priority="150" dxfId="0" stopIfTrue="1">
      <formula>SUM(H6:N6)&gt;G6+0.0001</formula>
    </cfRule>
    <cfRule type="expression" priority="151" dxfId="1" stopIfTrue="1">
      <formula>WEEKDAY($B6)&gt;=6</formula>
    </cfRule>
  </conditionalFormatting>
  <conditionalFormatting sqref="F6:F36">
    <cfRule type="expression" priority="152" dxfId="10" stopIfTrue="1">
      <formula>AND(SUM(H6:N6)&lt;G6,AND($C6&lt;&gt;$B$68,$C6&lt;&gt;$B$69,$C6&lt;&gt;$B$70))</formula>
    </cfRule>
    <cfRule type="expression" priority="153" dxfId="0" stopIfTrue="1">
      <formula>SUM(H6:N6)&gt;G6+0.0001</formula>
    </cfRule>
    <cfRule type="expression" priority="154" dxfId="1" stopIfTrue="1">
      <formula>WEEKDAY($B6)&gt;=6</formula>
    </cfRule>
  </conditionalFormatting>
  <conditionalFormatting sqref="S6:S36">
    <cfRule type="expression" priority="155" dxfId="4" stopIfTrue="1">
      <formula>SUM(H6:N6)&lt;G6</formula>
    </cfRule>
    <cfRule type="expression" priority="156" dxfId="0" stopIfTrue="1">
      <formula>SUM(H6:N6)&gt;G6+0.00001</formula>
    </cfRule>
    <cfRule type="expression" priority="157" dxfId="1" stopIfTrue="1">
      <formula>WEEKDAY($B6)&gt;=6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3"/>
  <headerFooter alignWithMargins="0">
    <oddHeader>&amp;L&amp;A&amp;C&amp;F&amp;R&amp;T
&amp;D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DATE(D58,10,1)</f>
        <v>44470</v>
      </c>
      <c r="C2" s="64" t="s">
        <v>38</v>
      </c>
      <c r="D2" s="63"/>
      <c r="E2" s="1"/>
      <c r="F2" s="115" t="s">
        <v>29</v>
      </c>
      <c r="G2" s="115"/>
      <c r="H2" s="100">
        <f>IF('9.21'!H2:I2&lt;&gt;"",'9.21'!H2:I2,"")</f>
      </c>
      <c r="I2" s="100"/>
      <c r="J2" s="71"/>
      <c r="L2" s="115" t="s">
        <v>53</v>
      </c>
      <c r="M2" s="115"/>
      <c r="N2" s="100">
        <f>IF('9.21'!N2:O2&lt;&gt;"",'9.21'!N2:O2,"")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44470</v>
      </c>
      <c r="C6" s="45" t="str">
        <f aca="true" t="shared" si="0" ref="C6:C36">TEXT(B6,"ddd")</f>
        <v>Fri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44471</v>
      </c>
      <c r="C7" s="45" t="str">
        <f t="shared" si="0"/>
        <v>Sat</v>
      </c>
      <c r="D7" s="90">
        <f aca="true" t="shared" si="3" ref="D7:D36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44472</v>
      </c>
      <c r="C8" s="45" t="str">
        <f t="shared" si="0"/>
        <v>Sun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44473</v>
      </c>
      <c r="C9" s="45" t="str">
        <f t="shared" si="0"/>
        <v>Mon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44474</v>
      </c>
      <c r="C10" s="45" t="str">
        <f t="shared" si="0"/>
        <v>Tue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44475</v>
      </c>
      <c r="C11" s="45" t="str">
        <f t="shared" si="0"/>
        <v>Wed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44476</v>
      </c>
      <c r="C12" s="45" t="str">
        <f t="shared" si="0"/>
        <v>Thu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44477</v>
      </c>
      <c r="C13" s="45" t="str">
        <f t="shared" si="0"/>
        <v>Fri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44478</v>
      </c>
      <c r="C14" s="45" t="str">
        <f t="shared" si="0"/>
        <v>Sat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44479</v>
      </c>
      <c r="C15" s="45" t="str">
        <f t="shared" si="0"/>
        <v>Sun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44480</v>
      </c>
      <c r="C16" s="45" t="str">
        <f t="shared" si="0"/>
        <v>Mon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44481</v>
      </c>
      <c r="C17" s="45" t="str">
        <f t="shared" si="0"/>
        <v>Tue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44482</v>
      </c>
      <c r="C18" s="45" t="str">
        <f t="shared" si="0"/>
        <v>Wed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44483</v>
      </c>
      <c r="C19" s="45" t="str">
        <f t="shared" si="0"/>
        <v>Thu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44484</v>
      </c>
      <c r="C20" s="45" t="str">
        <f t="shared" si="0"/>
        <v>Fri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44485</v>
      </c>
      <c r="C21" s="45" t="str">
        <f t="shared" si="0"/>
        <v>Sat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44486</v>
      </c>
      <c r="C22" s="45" t="str">
        <f t="shared" si="0"/>
        <v>Sun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44487</v>
      </c>
      <c r="C23" s="45" t="str">
        <f t="shared" si="0"/>
        <v>Mon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44488</v>
      </c>
      <c r="C24" s="45" t="str">
        <f t="shared" si="0"/>
        <v>Tue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44489</v>
      </c>
      <c r="C25" s="45" t="str">
        <f t="shared" si="0"/>
        <v>Wed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44490</v>
      </c>
      <c r="C26" s="45" t="str">
        <f t="shared" si="0"/>
        <v>Thu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44491</v>
      </c>
      <c r="C27" s="45" t="str">
        <f t="shared" si="0"/>
        <v>Fri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44492</v>
      </c>
      <c r="C28" s="45" t="str">
        <f t="shared" si="0"/>
        <v>Sat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44493</v>
      </c>
      <c r="C29" s="45" t="str">
        <f t="shared" si="0"/>
        <v>Sun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44494</v>
      </c>
      <c r="C30" s="45" t="str">
        <f t="shared" si="0"/>
        <v>Mon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44495</v>
      </c>
      <c r="C31" s="45" t="str">
        <f t="shared" si="0"/>
        <v>Tue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44496</v>
      </c>
      <c r="C32" s="45" t="str">
        <f t="shared" si="0"/>
        <v>Wed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44497</v>
      </c>
      <c r="C33" s="45" t="str">
        <f t="shared" si="0"/>
        <v>Thu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44498</v>
      </c>
      <c r="C34" s="45" t="str">
        <f t="shared" si="0"/>
        <v>Fri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44499</v>
      </c>
      <c r="C35" s="45" t="str">
        <f t="shared" si="0"/>
        <v>Sat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44500</v>
      </c>
      <c r="C36" s="45" t="str">
        <f t="shared" si="0"/>
        <v>Sun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7.349999999999997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7.349999999999997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5" zoomScaleNormal="8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DATE(D58,11,1)</f>
        <v>44501</v>
      </c>
      <c r="C2" s="64" t="s">
        <v>38</v>
      </c>
      <c r="D2" s="63"/>
      <c r="E2" s="1"/>
      <c r="F2" s="115" t="s">
        <v>29</v>
      </c>
      <c r="G2" s="115"/>
      <c r="H2" s="100">
        <f>IF('10.21'!H2:I2&lt;&gt;"",'10.21'!H2:I2,"")</f>
      </c>
      <c r="I2" s="100"/>
      <c r="J2" s="71"/>
      <c r="L2" s="115" t="s">
        <v>53</v>
      </c>
      <c r="M2" s="115"/>
      <c r="N2" s="100">
        <f>IF('10.21'!N2:O2&lt;&gt;"",'10.21'!N2:O2,"")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44501</v>
      </c>
      <c r="C6" s="45" t="str">
        <f aca="true" t="shared" si="0" ref="C6:C35">TEXT(B6,"ddd")</f>
        <v>Mon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44502</v>
      </c>
      <c r="C7" s="45" t="str">
        <f t="shared" si="0"/>
        <v>Tue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44503</v>
      </c>
      <c r="C8" s="45" t="str">
        <f t="shared" si="0"/>
        <v>Wed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44504</v>
      </c>
      <c r="C9" s="45" t="str">
        <f t="shared" si="0"/>
        <v>Thu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44505</v>
      </c>
      <c r="C10" s="45" t="str">
        <f t="shared" si="0"/>
        <v>Fri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44506</v>
      </c>
      <c r="C11" s="45" t="str">
        <f t="shared" si="0"/>
        <v>Sat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44507</v>
      </c>
      <c r="C12" s="45" t="str">
        <f t="shared" si="0"/>
        <v>Sun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44508</v>
      </c>
      <c r="C13" s="45" t="str">
        <f t="shared" si="0"/>
        <v>Mon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44509</v>
      </c>
      <c r="C14" s="45" t="str">
        <f t="shared" si="0"/>
        <v>Tue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44510</v>
      </c>
      <c r="C15" s="45" t="str">
        <f t="shared" si="0"/>
        <v>Wed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44511</v>
      </c>
      <c r="C16" s="45" t="str">
        <f t="shared" si="0"/>
        <v>Thu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44512</v>
      </c>
      <c r="C17" s="45" t="str">
        <f t="shared" si="0"/>
        <v>Fri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44513</v>
      </c>
      <c r="C18" s="45" t="str">
        <f t="shared" si="0"/>
        <v>Sat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44514</v>
      </c>
      <c r="C19" s="45" t="str">
        <f t="shared" si="0"/>
        <v>Sun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44515</v>
      </c>
      <c r="C20" s="45" t="str">
        <f t="shared" si="0"/>
        <v>Mon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44516</v>
      </c>
      <c r="C21" s="45" t="str">
        <f t="shared" si="0"/>
        <v>Tue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44517</v>
      </c>
      <c r="C22" s="45" t="str">
        <f t="shared" si="0"/>
        <v>Wed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44518</v>
      </c>
      <c r="C23" s="45" t="str">
        <f t="shared" si="0"/>
        <v>Thu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44519</v>
      </c>
      <c r="C24" s="45" t="str">
        <f t="shared" si="0"/>
        <v>Fri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44520</v>
      </c>
      <c r="C25" s="45" t="str">
        <f t="shared" si="0"/>
        <v>Sat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44521</v>
      </c>
      <c r="C26" s="45" t="str">
        <f t="shared" si="0"/>
        <v>Sun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44522</v>
      </c>
      <c r="C27" s="45" t="str">
        <f t="shared" si="0"/>
        <v>Mon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44523</v>
      </c>
      <c r="C28" s="45" t="str">
        <f t="shared" si="0"/>
        <v>Tue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44524</v>
      </c>
      <c r="C29" s="45" t="str">
        <f t="shared" si="0"/>
        <v>Wed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44525</v>
      </c>
      <c r="C30" s="45" t="str">
        <f t="shared" si="0"/>
        <v>Thu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44526</v>
      </c>
      <c r="C31" s="45" t="str">
        <f t="shared" si="0"/>
        <v>Fri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44527</v>
      </c>
      <c r="C32" s="45" t="str">
        <f t="shared" si="0"/>
        <v>Sat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44528</v>
      </c>
      <c r="C33" s="45" t="str">
        <f t="shared" si="0"/>
        <v>Sun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44529</v>
      </c>
      <c r="C34" s="45" t="str">
        <f t="shared" si="0"/>
        <v>Mon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44530</v>
      </c>
      <c r="C35" s="45" t="str">
        <f t="shared" si="0"/>
        <v>Tue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12" dxfId="23" operator="equal" stopIfTrue="1">
      <formula>$B$60</formula>
    </cfRule>
  </conditionalFormatting>
  <conditionalFormatting sqref="T6:V35 G6:R35 A6:C35">
    <cfRule type="expression" priority="117" dxfId="1" stopIfTrue="1">
      <formula>WEEKDAY($B6)&gt;=6</formula>
    </cfRule>
  </conditionalFormatting>
  <conditionalFormatting sqref="D6:D35">
    <cfRule type="expression" priority="118" dxfId="1" stopIfTrue="1">
      <formula>WEEKDAY($B6)&gt;=6</formula>
    </cfRule>
    <cfRule type="expression" priority="119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5 E6:F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63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3" width="11.00390625" style="2" customWidth="1"/>
    <col min="14" max="14" width="10.5742187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DATE(D58,12,1)</f>
        <v>44531</v>
      </c>
      <c r="C2" s="64" t="s">
        <v>38</v>
      </c>
      <c r="D2" s="63"/>
      <c r="E2" s="1"/>
      <c r="F2" s="115" t="s">
        <v>29</v>
      </c>
      <c r="G2" s="115"/>
      <c r="H2" s="100">
        <f>IF('11.21'!H2:I2&lt;&gt;"",'11.21'!H2:I2,"")</f>
      </c>
      <c r="I2" s="100"/>
      <c r="J2" s="71"/>
      <c r="L2" s="115" t="s">
        <v>53</v>
      </c>
      <c r="M2" s="115"/>
      <c r="N2" s="100">
        <f>IF('11.21'!N2:O2&lt;&gt;"",'11.21'!N2:O2,"")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44531</v>
      </c>
      <c r="C6" s="45" t="str">
        <f aca="true" t="shared" si="0" ref="C6:C36">TEXT(B6,"ddd")</f>
        <v>Wed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44532</v>
      </c>
      <c r="C7" s="45" t="str">
        <f t="shared" si="0"/>
        <v>Thu</v>
      </c>
      <c r="D7" s="90">
        <f aca="true" t="shared" si="3" ref="D7:D28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44533</v>
      </c>
      <c r="C8" s="45" t="str">
        <f t="shared" si="0"/>
        <v>Fri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44534</v>
      </c>
      <c r="C9" s="45" t="str">
        <f t="shared" si="0"/>
        <v>Sat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44535</v>
      </c>
      <c r="C10" s="45" t="str">
        <f t="shared" si="0"/>
        <v>Sun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44536</v>
      </c>
      <c r="C11" s="45" t="str">
        <f t="shared" si="0"/>
        <v>Mon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44537</v>
      </c>
      <c r="C12" s="45" t="str">
        <f t="shared" si="0"/>
        <v>Tue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44538</v>
      </c>
      <c r="C13" s="45" t="str">
        <f t="shared" si="0"/>
        <v>Wed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44539</v>
      </c>
      <c r="C14" s="45" t="str">
        <f t="shared" si="0"/>
        <v>Thu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44540</v>
      </c>
      <c r="C15" s="45" t="str">
        <f t="shared" si="0"/>
        <v>Fri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44541</v>
      </c>
      <c r="C16" s="45" t="str">
        <f t="shared" si="0"/>
        <v>Sat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44542</v>
      </c>
      <c r="C17" s="45" t="str">
        <f t="shared" si="0"/>
        <v>Sun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44543</v>
      </c>
      <c r="C18" s="45" t="str">
        <f t="shared" si="0"/>
        <v>Mon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44544</v>
      </c>
      <c r="C19" s="45" t="str">
        <f t="shared" si="0"/>
        <v>Tue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44545</v>
      </c>
      <c r="C20" s="45" t="str">
        <f t="shared" si="0"/>
        <v>Wed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44546</v>
      </c>
      <c r="C21" s="45" t="str">
        <f t="shared" si="0"/>
        <v>Thu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44547</v>
      </c>
      <c r="C22" s="45" t="str">
        <f t="shared" si="0"/>
        <v>Fri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44548</v>
      </c>
      <c r="C23" s="45" t="str">
        <f t="shared" si="0"/>
        <v>Sat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44549</v>
      </c>
      <c r="C24" s="45" t="str">
        <f t="shared" si="0"/>
        <v>Sun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44550</v>
      </c>
      <c r="C25" s="45" t="str">
        <f t="shared" si="0"/>
        <v>Mon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44551</v>
      </c>
      <c r="C26" s="45" t="str">
        <f t="shared" si="0"/>
        <v>Tue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44552</v>
      </c>
      <c r="C27" s="45" t="str">
        <f t="shared" si="0"/>
        <v>Wed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44553</v>
      </c>
      <c r="C28" s="45" t="str">
        <f t="shared" si="0"/>
        <v>Thu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44554</v>
      </c>
      <c r="C29" s="45" t="str">
        <f t="shared" si="0"/>
        <v>Fri</v>
      </c>
      <c r="D29" s="90">
        <f aca="true" t="shared" si="8" ref="D29:D35">IF(WEEKDAY(B29)=6,0,(IF(WEEKDAY(B29)=7,0,(IF(A29=$B$70,$D$51,(IF(A29=$B$71,0,(IF(OR(WEEKDAY(B29)=1,WEEKDAY(B29)=2,WEEKDAY(B29)=3,WEEKDAY(B29)=4,WEEKDAY(B29)=5),$D$50)))))))))</f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44555</v>
      </c>
      <c r="C30" s="45" t="str">
        <f t="shared" si="0"/>
        <v>Sat</v>
      </c>
      <c r="D30" s="90">
        <f t="shared" si="8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44556</v>
      </c>
      <c r="C31" s="45" t="str">
        <f t="shared" si="0"/>
        <v>Sun</v>
      </c>
      <c r="D31" s="90">
        <f t="shared" si="8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44557</v>
      </c>
      <c r="C32" s="45" t="str">
        <f t="shared" si="0"/>
        <v>Mon</v>
      </c>
      <c r="D32" s="90">
        <f t="shared" si="8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44558</v>
      </c>
      <c r="C33" s="45" t="str">
        <f t="shared" si="0"/>
        <v>Tue</v>
      </c>
      <c r="D33" s="90">
        <f t="shared" si="8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44559</v>
      </c>
      <c r="C34" s="45" t="str">
        <f t="shared" si="0"/>
        <v>Wed</v>
      </c>
      <c r="D34" s="90">
        <f t="shared" si="8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44560</v>
      </c>
      <c r="C35" s="45" t="str">
        <f t="shared" si="0"/>
        <v>Thu</v>
      </c>
      <c r="D35" s="90">
        <f t="shared" si="8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44561</v>
      </c>
      <c r="C36" s="45" t="str">
        <f t="shared" si="0"/>
        <v>Fri</v>
      </c>
      <c r="D36" s="90">
        <f>IF(WEEKDAY(B36)=6,0,(IF(WEEKDAY(B36)=7,0,(IF(A36=$B$70,$D$51,(IF(A36=$B$71,0,(IF(OR(WEEKDAY(B36)=1,WEEKDAY(B36)=2,WEEKDAY(B36)=3,WEEKDAY(B36)=4,WEEKDAY(B36)=5),$D$50)))))))))</f>
        <v>0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7.699999999999997</v>
      </c>
      <c r="E37" s="38"/>
      <c r="F37" s="38"/>
      <c r="G37" s="23">
        <f>SUM(G6:G36)</f>
        <v>0</v>
      </c>
      <c r="H37" s="92">
        <f aca="true" t="shared" si="9" ref="H37:R37">SUM(H6:H36)</f>
        <v>0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23">
        <f t="shared" si="9"/>
        <v>0</v>
      </c>
      <c r="M37" s="23">
        <f t="shared" si="9"/>
        <v>0</v>
      </c>
      <c r="N37" s="21">
        <f t="shared" si="9"/>
        <v>0</v>
      </c>
      <c r="O37" s="24">
        <f t="shared" si="9"/>
        <v>0</v>
      </c>
      <c r="P37" s="23">
        <f t="shared" si="9"/>
        <v>0</v>
      </c>
      <c r="Q37" s="23">
        <f t="shared" si="9"/>
        <v>0</v>
      </c>
      <c r="R37" s="22">
        <f t="shared" si="9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7.699999999999997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" customFormat="1" ht="12.75">
      <c r="A60" s="97"/>
      <c r="B60" s="93" t="s">
        <v>39</v>
      </c>
      <c r="C60" s="94"/>
      <c r="D60" s="94"/>
    </row>
    <row r="61" spans="1:15" s="3" customFormat="1" ht="12.75">
      <c r="A61" s="97"/>
      <c r="B61" s="93"/>
      <c r="C61" s="94"/>
      <c r="D61" s="94"/>
      <c r="K61" s="9"/>
      <c r="L61" s="9"/>
      <c r="M61" s="9"/>
      <c r="N61" s="9"/>
      <c r="O61" s="9"/>
    </row>
    <row r="62" spans="1:4" s="9" customFormat="1" ht="12.75">
      <c r="A62" s="97"/>
      <c r="B62" s="93"/>
      <c r="C62" s="95"/>
      <c r="D62" s="95"/>
    </row>
    <row r="63" spans="1:4" s="9" customFormat="1" ht="12.75">
      <c r="A63" s="97"/>
      <c r="B63" s="33" t="s">
        <v>3</v>
      </c>
      <c r="C63" s="95"/>
      <c r="D63" s="95"/>
    </row>
    <row r="64" spans="1:4" s="9" customFormat="1" ht="12.75">
      <c r="A64" s="97"/>
      <c r="B64" s="33" t="s">
        <v>4</v>
      </c>
      <c r="C64" s="95"/>
      <c r="D64" s="95"/>
    </row>
    <row r="65" spans="1:4" s="9" customFormat="1" ht="12.75">
      <c r="A65" s="97"/>
      <c r="B65" s="33" t="s">
        <v>5</v>
      </c>
      <c r="C65" s="95"/>
      <c r="D65" s="95"/>
    </row>
    <row r="66" spans="1:4" s="9" customFormat="1" ht="12.75">
      <c r="A66" s="97"/>
      <c r="B66" s="33" t="s">
        <v>6</v>
      </c>
      <c r="C66" s="95"/>
      <c r="D66" s="95"/>
    </row>
    <row r="67" spans="1:4" s="9" customFormat="1" ht="12.75">
      <c r="A67" s="97"/>
      <c r="B67" s="33" t="s">
        <v>7</v>
      </c>
      <c r="C67" s="95"/>
      <c r="D67" s="95"/>
    </row>
    <row r="68" spans="1:4" s="9" customFormat="1" ht="12.75">
      <c r="A68" s="97"/>
      <c r="B68" s="33" t="s">
        <v>8</v>
      </c>
      <c r="C68" s="95"/>
      <c r="D68" s="95"/>
    </row>
    <row r="69" spans="1:4" s="9" customFormat="1" ht="12.75">
      <c r="A69" s="97"/>
      <c r="B69" s="33" t="s">
        <v>9</v>
      </c>
      <c r="C69" s="95"/>
      <c r="D69" s="95"/>
    </row>
    <row r="70" spans="1:4" s="9" customFormat="1" ht="12.75">
      <c r="A70" s="97"/>
      <c r="B70" s="33" t="s">
        <v>22</v>
      </c>
      <c r="C70" s="95"/>
      <c r="D70" s="95"/>
    </row>
    <row r="71" spans="1:4" s="9" customFormat="1" ht="12.75">
      <c r="A71" s="97"/>
      <c r="B71" s="33" t="s">
        <v>48</v>
      </c>
      <c r="C71" s="95"/>
      <c r="D71" s="95"/>
    </row>
    <row r="72" spans="1:4" s="9" customFormat="1" ht="12.75">
      <c r="A72" s="97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spans="2:4" ht="12.75">
      <c r="B136" s="35"/>
      <c r="C136" s="94"/>
      <c r="D136" s="94"/>
    </row>
    <row r="137" spans="2:4" ht="12.75">
      <c r="B137" s="35"/>
      <c r="C137" s="94"/>
      <c r="D137" s="94"/>
    </row>
    <row r="138" spans="2:4" ht="12.75">
      <c r="B138" s="35"/>
      <c r="C138" s="94"/>
      <c r="D138" s="94"/>
    </row>
    <row r="139" spans="2:4" ht="12.75">
      <c r="B139" s="35"/>
      <c r="C139" s="94"/>
      <c r="D139" s="94"/>
    </row>
    <row r="140" spans="2:4" ht="12.75">
      <c r="B140" s="35"/>
      <c r="C140" s="94"/>
      <c r="D140" s="94"/>
    </row>
    <row r="141" spans="2:4" ht="12.75">
      <c r="B141" s="35"/>
      <c r="C141" s="94"/>
      <c r="D141" s="94"/>
    </row>
    <row r="142" spans="2:4" ht="12.75">
      <c r="B142" s="35"/>
      <c r="C142" s="94"/>
      <c r="D142" s="94"/>
    </row>
    <row r="143" spans="2:4" ht="12.75">
      <c r="B143" s="35"/>
      <c r="C143" s="94"/>
      <c r="D143" s="94"/>
    </row>
    <row r="144" spans="2:4" ht="12.75">
      <c r="B144" s="35"/>
      <c r="C144" s="94"/>
      <c r="D144" s="94"/>
    </row>
    <row r="145" spans="2:4" ht="12.75">
      <c r="B145" s="35"/>
      <c r="C145" s="94"/>
      <c r="D145" s="94"/>
    </row>
    <row r="146" spans="2:4" ht="12.75">
      <c r="B146" s="35"/>
      <c r="C146" s="94"/>
      <c r="D146" s="94"/>
    </row>
    <row r="147" spans="2:4" ht="12.75">
      <c r="B147" s="35"/>
      <c r="C147" s="94"/>
      <c r="D147" s="94"/>
    </row>
    <row r="148" spans="2:4" ht="12.75">
      <c r="B148" s="35"/>
      <c r="C148" s="94"/>
      <c r="D148" s="94"/>
    </row>
    <row r="149" spans="2:4" ht="12.75">
      <c r="B149" s="35"/>
      <c r="C149" s="94"/>
      <c r="D149" s="94"/>
    </row>
    <row r="150" spans="2:4" ht="12.75">
      <c r="B150" s="35"/>
      <c r="C150" s="94"/>
      <c r="D150" s="94"/>
    </row>
    <row r="151" spans="2:4" ht="12.75">
      <c r="B151" s="35"/>
      <c r="C151" s="94"/>
      <c r="D151" s="94"/>
    </row>
    <row r="152" spans="2:4" ht="12.75">
      <c r="B152" s="35"/>
      <c r="C152" s="94"/>
      <c r="D152" s="94"/>
    </row>
    <row r="153" spans="2:4" ht="12.75">
      <c r="B153" s="35"/>
      <c r="C153" s="94"/>
      <c r="D153" s="94"/>
    </row>
    <row r="154" spans="2:4" ht="12.75">
      <c r="B154" s="35"/>
      <c r="C154" s="94"/>
      <c r="D154" s="94"/>
    </row>
    <row r="155" spans="2:4" ht="12.75">
      <c r="B155" s="35"/>
      <c r="C155" s="94"/>
      <c r="D155" s="94"/>
    </row>
    <row r="156" spans="2:4" ht="12.75">
      <c r="B156" s="35"/>
      <c r="C156" s="94"/>
      <c r="D156" s="94"/>
    </row>
    <row r="157" spans="2:4" ht="12.75">
      <c r="B157" s="35"/>
      <c r="C157" s="94"/>
      <c r="D157" s="94"/>
    </row>
    <row r="158" spans="2:4" ht="12.75">
      <c r="B158" s="35"/>
      <c r="C158" s="94"/>
      <c r="D158" s="94"/>
    </row>
    <row r="159" spans="2:4" ht="12.75">
      <c r="B159" s="35"/>
      <c r="C159" s="94"/>
      <c r="D159" s="94"/>
    </row>
    <row r="160" spans="2:4" ht="12.75">
      <c r="B160" s="35"/>
      <c r="C160" s="94"/>
      <c r="D160" s="94"/>
    </row>
    <row r="161" spans="2:4" ht="12.75">
      <c r="B161" s="35"/>
      <c r="C161" s="94"/>
      <c r="D161" s="94"/>
    </row>
    <row r="162" spans="2:4" ht="12.75">
      <c r="B162" s="35"/>
      <c r="C162" s="94"/>
      <c r="D162" s="94"/>
    </row>
    <row r="163" spans="2:4" ht="12.75">
      <c r="B163" s="35"/>
      <c r="C163" s="94"/>
      <c r="D163" s="94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40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8" sqref="D58"/>
    </sheetView>
  </sheetViews>
  <sheetFormatPr defaultColWidth="9.140625" defaultRowHeight="12.75"/>
  <cols>
    <col min="1" max="1" width="7.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10" width="12.421875" style="2" customWidth="1"/>
    <col min="11" max="11" width="10.8515625" style="2" customWidth="1"/>
    <col min="12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DATE(D57,2,1)</f>
        <v>44228</v>
      </c>
      <c r="C2" s="64" t="s">
        <v>38</v>
      </c>
      <c r="D2" s="63"/>
      <c r="E2" s="1"/>
      <c r="F2" s="115" t="s">
        <v>29</v>
      </c>
      <c r="G2" s="115"/>
      <c r="H2" s="100">
        <f>IF('1.21'!H2:I2&lt;&gt;"",'1.21'!H2:I2,"")</f>
      </c>
      <c r="I2" s="100"/>
      <c r="K2" s="115" t="s">
        <v>53</v>
      </c>
      <c r="L2" s="115"/>
      <c r="M2" s="115"/>
      <c r="N2" s="100">
        <f>IF('1.21'!N2:O2&lt;&gt;"",'1.21'!N2:O2,"")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44228</v>
      </c>
      <c r="C6" s="45" t="str">
        <f aca="true" t="shared" si="0" ref="C6:C36">TEXT(B6,"ddd")</f>
        <v>Mon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2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44229</v>
      </c>
      <c r="C7" s="45" t="str">
        <f t="shared" si="0"/>
        <v>Tue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3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3">IF(SUM(H7:N7)&gt;G7+0.0001,$B$59,"")</f>
      </c>
    </row>
    <row r="8" spans="1:23" s="10" customFormat="1" ht="14.25" customHeight="1">
      <c r="A8" s="6"/>
      <c r="B8" s="44">
        <f t="shared" si="2"/>
        <v>44230</v>
      </c>
      <c r="C8" s="45" t="str">
        <f t="shared" si="0"/>
        <v>Wed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44231</v>
      </c>
      <c r="C9" s="45" t="str">
        <f t="shared" si="0"/>
        <v>Thu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44232</v>
      </c>
      <c r="C10" s="45" t="str">
        <f t="shared" si="0"/>
        <v>Fri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44233</v>
      </c>
      <c r="C11" s="45" t="str">
        <f t="shared" si="0"/>
        <v>Sat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44234</v>
      </c>
      <c r="C12" s="45" t="str">
        <f t="shared" si="0"/>
        <v>Sun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44235</v>
      </c>
      <c r="C13" s="45" t="str">
        <f t="shared" si="0"/>
        <v>Mon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44236</v>
      </c>
      <c r="C14" s="45" t="str">
        <f t="shared" si="0"/>
        <v>Tue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44237</v>
      </c>
      <c r="C15" s="45" t="str">
        <f t="shared" si="0"/>
        <v>Wed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44238</v>
      </c>
      <c r="C16" s="45" t="str">
        <f t="shared" si="0"/>
        <v>Thu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44239</v>
      </c>
      <c r="C17" s="45" t="str">
        <f t="shared" si="0"/>
        <v>Fri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44240</v>
      </c>
      <c r="C18" s="45" t="str">
        <f t="shared" si="0"/>
        <v>Sat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44241</v>
      </c>
      <c r="C19" s="45" t="str">
        <f t="shared" si="0"/>
        <v>Sun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44242</v>
      </c>
      <c r="C20" s="45" t="str">
        <f t="shared" si="0"/>
        <v>Mon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44243</v>
      </c>
      <c r="C21" s="45" t="str">
        <f t="shared" si="0"/>
        <v>Tue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44244</v>
      </c>
      <c r="C22" s="45" t="str">
        <f t="shared" si="0"/>
        <v>Wed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44245</v>
      </c>
      <c r="C23" s="45" t="str">
        <f t="shared" si="0"/>
        <v>Thu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44246</v>
      </c>
      <c r="C24" s="45" t="str">
        <f t="shared" si="0"/>
        <v>Fri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44247</v>
      </c>
      <c r="C25" s="45" t="str">
        <f t="shared" si="0"/>
        <v>Sat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44248</v>
      </c>
      <c r="C26" s="45" t="str">
        <f t="shared" si="0"/>
        <v>Sun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44249</v>
      </c>
      <c r="C27" s="45" t="str">
        <f t="shared" si="0"/>
        <v>Mon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44250</v>
      </c>
      <c r="C28" s="45" t="str">
        <f t="shared" si="0"/>
        <v>Tue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44251</v>
      </c>
      <c r="C29" s="45" t="str">
        <f t="shared" si="0"/>
        <v>Wed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44252</v>
      </c>
      <c r="C30" s="45" t="str">
        <f t="shared" si="0"/>
        <v>Thu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44253</v>
      </c>
      <c r="C31" s="45" t="str">
        <f t="shared" si="0"/>
        <v>Fri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3.5" customHeight="1">
      <c r="A32" s="6"/>
      <c r="B32" s="44">
        <f t="shared" si="2"/>
        <v>44254</v>
      </c>
      <c r="C32" s="45" t="str">
        <f t="shared" si="0"/>
        <v>Sat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 thickBot="1">
      <c r="A33" s="6"/>
      <c r="B33" s="44">
        <f t="shared" si="2"/>
        <v>44255</v>
      </c>
      <c r="C33" s="45" t="str">
        <f t="shared" si="0"/>
        <v>Sun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 hidden="1">
      <c r="A34" s="11"/>
      <c r="B34" s="46">
        <f t="shared" si="2"/>
        <v>44256</v>
      </c>
      <c r="C34" s="47" t="str">
        <f t="shared" si="0"/>
        <v>Mon</v>
      </c>
      <c r="D34" s="90">
        <f t="shared" si="3"/>
        <v>0.35000000000000003</v>
      </c>
      <c r="E34" s="77"/>
      <c r="F34" s="77"/>
      <c r="G34" s="39" t="b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>IF(((TEXT($B$2,"mm"))-(TEXT(B34,"mm"))=0),IF(G34&gt;=SUM(H34:N34),G34-SUM(H34:N34)+0.000001,SUM(H34:N34)-G34-0.000001),0)</f>
        <v>0</v>
      </c>
      <c r="T34" s="42">
        <f>IF(((TEXT($B$2,"mm"))-(TEXT(B34,"mm"))=0),T33+(SUM(H34:R34)),T33)</f>
        <v>0</v>
      </c>
      <c r="U34" s="41">
        <f>IF(((TEXT($B$2,"mm"))-(TEXT(B34,"mm"))=0),IF(COUNTA(H34:R34,E34:F34)&gt;0,1,""),"")</f>
      </c>
      <c r="V34" s="12"/>
      <c r="W34" s="9">
        <f>IF(SUM(H34:N34)&gt;G34,$B$59,"")</f>
      </c>
    </row>
    <row r="35" spans="1:23" s="10" customFormat="1" ht="14.25" customHeight="1" hidden="1">
      <c r="A35" s="11"/>
      <c r="B35" s="46">
        <f t="shared" si="2"/>
        <v>44257</v>
      </c>
      <c r="C35" s="47" t="str">
        <f t="shared" si="0"/>
        <v>Tue</v>
      </c>
      <c r="D35" s="90">
        <f t="shared" si="3"/>
        <v>0.35000000000000003</v>
      </c>
      <c r="E35" s="76"/>
      <c r="F35" s="76"/>
      <c r="G35" s="39" t="b">
        <f>IF(((TEXT($B$2,"mm"))-(TEXT(B35,"mm"))=0),IF(E35=0,0,(F35-E35)))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>IF(((TEXT($B$2,"mm"))-(TEXT(B35,"mm"))=0),IF(G35&gt;=SUM(H35:N35),G35-SUM(H35:N35)+0.000001,SUM(H35:N35)-G35-0.000001),0)</f>
        <v>0</v>
      </c>
      <c r="T35" s="42">
        <f t="shared" si="5"/>
        <v>0</v>
      </c>
      <c r="U35" s="41">
        <f>IF(((TEXT($B$2,"mm"))-(TEXT(B35,"mm"))=0),IF(COUNTA(H35:R35,E35:F35)&gt;0,1,""),"")</f>
      </c>
      <c r="V35" s="12"/>
      <c r="W35" s="9">
        <f>IF(SUM(H35:N35)&gt;G35,$B$59,"")</f>
      </c>
    </row>
    <row r="36" spans="1:23" s="10" customFormat="1" ht="14.25" customHeight="1" hidden="1" thickBot="1">
      <c r="A36" s="11"/>
      <c r="B36" s="48">
        <f t="shared" si="2"/>
        <v>44258</v>
      </c>
      <c r="C36" s="49" t="str">
        <f t="shared" si="0"/>
        <v>Wed</v>
      </c>
      <c r="D36" s="90">
        <f t="shared" si="3"/>
        <v>0.35000000000000003</v>
      </c>
      <c r="E36" s="77"/>
      <c r="F36" s="77"/>
      <c r="G36" s="39" t="b">
        <f>IF(((TEXT($B$2,"mm"))-(TEXT(B36,"mm"))=0),IF(E36=0,0,(F36-E36)))</f>
        <v>0</v>
      </c>
      <c r="H36" s="7"/>
      <c r="I36" s="7"/>
      <c r="J36" s="7"/>
      <c r="K36" s="7"/>
      <c r="L36" s="7"/>
      <c r="M36" s="7"/>
      <c r="N36" s="7"/>
      <c r="O36" s="14"/>
      <c r="P36" s="15"/>
      <c r="Q36" s="15"/>
      <c r="R36" s="16"/>
      <c r="S36" s="40">
        <f>IF(((TEXT($B$2,"mm"))-(TEXT(B36,"mm"))=0),IF(G36&gt;=SUM(H36:N36),G36-SUM(H36:N36)+0.000001,SUM(H36:N36)-G36-0.000001),0)</f>
        <v>0</v>
      </c>
      <c r="T36" s="43">
        <f t="shared" si="5"/>
        <v>0</v>
      </c>
      <c r="U36" s="41">
        <f>IF(((TEXT($B$2,"mm"))-(TEXT(B36,"mm"))=0),IF(COUNTA(H36:R36,E36:F36)&gt;0,1,""),"")</f>
      </c>
      <c r="V36" s="17"/>
      <c r="W36" s="9">
        <f>IF(SUM(H36:N36)&gt;G36,$B$59,"")</f>
      </c>
    </row>
    <row r="37" spans="1:22" s="26" customFormat="1" ht="24.75" customHeight="1" thickBot="1">
      <c r="A37" s="18"/>
      <c r="B37" s="19"/>
      <c r="C37" s="20"/>
      <c r="D37" s="21">
        <f>SUM(D6:D33)</f>
        <v>6.999999999999997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92">
        <f t="shared" si="8"/>
        <v>0</v>
      </c>
      <c r="J37" s="92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2" s="26" customFormat="1" ht="18.75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</row>
    <row r="39" spans="1:22" s="86" customFormat="1" ht="18.75" thickBot="1">
      <c r="A39" s="82" t="s">
        <v>52</v>
      </c>
      <c r="C39" s="82"/>
      <c r="D39" s="82"/>
      <c r="E39" s="82"/>
      <c r="F39" s="87">
        <f>(MAX(D37,T37))</f>
        <v>6.999999999999997</v>
      </c>
      <c r="G39" s="83"/>
      <c r="H39" s="84"/>
      <c r="I39" s="84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N40" s="88"/>
      <c r="O40" s="89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71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71"/>
      <c r="M44" s="32"/>
      <c r="W44" s="80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5" customFormat="1" ht="12.75">
      <c r="A56" s="33"/>
      <c r="B56" s="93"/>
      <c r="C56" s="94"/>
      <c r="D56" s="94"/>
    </row>
    <row r="57" spans="1:4" s="35" customFormat="1" ht="12.75">
      <c r="A57" s="34" t="s">
        <v>45</v>
      </c>
      <c r="B57" s="93" t="s">
        <v>45</v>
      </c>
      <c r="C57" s="94"/>
      <c r="D57" s="94">
        <v>2021</v>
      </c>
    </row>
    <row r="58" spans="1:4" s="35" customFormat="1" ht="12.75">
      <c r="A58" s="34"/>
      <c r="B58" s="93"/>
      <c r="C58" s="94"/>
      <c r="D58" s="94"/>
    </row>
    <row r="59" spans="1:4" s="35" customFormat="1" ht="12.75">
      <c r="A59" s="34"/>
      <c r="B59" s="93" t="s">
        <v>39</v>
      </c>
      <c r="C59" s="94"/>
      <c r="D59" s="94"/>
    </row>
    <row r="60" spans="1:15" s="35" customFormat="1" ht="12.75">
      <c r="A60" s="34"/>
      <c r="B60" s="93"/>
      <c r="C60" s="94"/>
      <c r="D60" s="94"/>
      <c r="K60" s="93"/>
      <c r="L60" s="93"/>
      <c r="M60" s="93"/>
      <c r="N60" s="93"/>
      <c r="O60" s="93"/>
    </row>
    <row r="61" spans="1:4" s="93" customFormat="1" ht="12.75">
      <c r="A61" s="34"/>
      <c r="C61" s="95"/>
      <c r="D61" s="95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2:4" s="93" customFormat="1" ht="12.75"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15" s="93" customFormat="1" ht="12.75">
      <c r="B132" s="34">
        <v>41183</v>
      </c>
      <c r="C132" s="95"/>
      <c r="D132" s="95"/>
      <c r="K132" s="35"/>
      <c r="L132" s="35"/>
      <c r="M132" s="35"/>
      <c r="N132" s="35"/>
      <c r="O132" s="35"/>
    </row>
    <row r="133" spans="2:4" s="35" customFormat="1" ht="12.75">
      <c r="B133" s="34">
        <v>41214</v>
      </c>
      <c r="C133" s="94"/>
      <c r="D133" s="94"/>
    </row>
    <row r="134" spans="2:4" s="35" customFormat="1" ht="12.75">
      <c r="B134" s="96">
        <v>41244</v>
      </c>
      <c r="C134" s="94"/>
      <c r="D134" s="94"/>
    </row>
    <row r="135" spans="1:2" ht="12.75">
      <c r="A135" s="35"/>
      <c r="B135" s="35"/>
    </row>
    <row r="136" spans="1:2" ht="12.75">
      <c r="A136" s="35"/>
      <c r="B136" s="35"/>
    </row>
    <row r="137" spans="1:2" ht="12.75">
      <c r="A137" s="35"/>
      <c r="B137" s="35"/>
    </row>
    <row r="138" spans="1:2" ht="12.75">
      <c r="A138" s="35"/>
      <c r="B138" s="35"/>
    </row>
    <row r="139" spans="1:2" ht="12.75">
      <c r="A139" s="35"/>
      <c r="B139" s="35"/>
    </row>
    <row r="140" spans="1:2" ht="12.75">
      <c r="A140" s="35"/>
      <c r="B140" s="35"/>
    </row>
  </sheetData>
  <sheetProtection/>
  <mergeCells count="26">
    <mergeCell ref="Q2:R2"/>
    <mergeCell ref="S2:T2"/>
    <mergeCell ref="K2:M2"/>
    <mergeCell ref="S40:U40"/>
    <mergeCell ref="F2:G2"/>
    <mergeCell ref="H2:I2"/>
    <mergeCell ref="E4:G4"/>
    <mergeCell ref="H4:N4"/>
    <mergeCell ref="N2:O2"/>
    <mergeCell ref="F44:H44"/>
    <mergeCell ref="I44:K44"/>
    <mergeCell ref="O4:R4"/>
    <mergeCell ref="A38:F38"/>
    <mergeCell ref="G40:J40"/>
    <mergeCell ref="C43:E43"/>
    <mergeCell ref="F43:H43"/>
    <mergeCell ref="I43:K43"/>
    <mergeCell ref="C44:E44"/>
    <mergeCell ref="A4:D4"/>
    <mergeCell ref="A50:C50"/>
    <mergeCell ref="A51:C51"/>
    <mergeCell ref="C45:E45"/>
    <mergeCell ref="I45:K45"/>
    <mergeCell ref="A49:C49"/>
    <mergeCell ref="E49:H49"/>
    <mergeCell ref="A48:C48"/>
  </mergeCells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65" dxfId="0" stopIfTrue="1">
      <formula>AND($H$2="רן",$N$2="יחזקאל")</formula>
    </cfRule>
  </conditionalFormatting>
  <conditionalFormatting sqref="H34:R36 T34:V36 A34:C36">
    <cfRule type="expression" priority="36" dxfId="1" stopIfTrue="1">
      <formula>OR($C34=$B$68,$C34=$B$69,$C34=$B$70)</formula>
    </cfRule>
  </conditionalFormatting>
  <conditionalFormatting sqref="E34:E36">
    <cfRule type="expression" priority="31" dxfId="10" stopIfTrue="1">
      <formula>AND(SUM(H34:N34)&lt;G34,AND($C34&lt;&gt;$B$68,$C34&lt;&gt;$B$69,$C34&lt;&gt;$B$70))</formula>
    </cfRule>
    <cfRule type="expression" priority="32" dxfId="0" stopIfTrue="1">
      <formula>SUM(H34:N34)&gt;G34</formula>
    </cfRule>
    <cfRule type="expression" priority="33" dxfId="1" stopIfTrue="1">
      <formula>OR($C34=$B$68,$C34=$B$69,$C34=$B$70)</formula>
    </cfRule>
  </conditionalFormatting>
  <conditionalFormatting sqref="D51 H36:N36">
    <cfRule type="expression" priority="73" dxfId="1" stopIfTrue="1">
      <formula>OR($C36=$B$68,$C36=$B$69,$C36=$B$70)</formula>
    </cfRule>
    <cfRule type="expression" priority="74" dxfId="0" stopIfTrue="1">
      <formula>OR($W36=$B$59)</formula>
    </cfRule>
  </conditionalFormatting>
  <conditionalFormatting sqref="W6:W36">
    <cfRule type="cellIs" priority="75" dxfId="23" operator="equal" stopIfTrue="1">
      <formula>$B$59</formula>
    </cfRule>
  </conditionalFormatting>
  <conditionalFormatting sqref="S34:S36">
    <cfRule type="expression" priority="76" dxfId="4" stopIfTrue="1">
      <formula>SUM(H34:N34)&lt;G34</formula>
    </cfRule>
    <cfRule type="expression" priority="77" dxfId="0" stopIfTrue="1">
      <formula>SUM(H34:N34)&gt;G34</formula>
    </cfRule>
    <cfRule type="expression" priority="78" dxfId="1" stopIfTrue="1">
      <formula>OR($C34=$B$68,$C34=$B$69,$C34=$B$70)</formula>
    </cfRule>
  </conditionalFormatting>
  <conditionalFormatting sqref="F34:F36">
    <cfRule type="expression" priority="79" dxfId="10" stopIfTrue="1">
      <formula>AND(SUM(H34:N34)&lt;G34,AND($C34&lt;&gt;$B$68,$C34&lt;&gt;$B$69,$C34&lt;&gt;$B$70))</formula>
    </cfRule>
    <cfRule type="expression" priority="80" dxfId="0" stopIfTrue="1">
      <formula>SUM(H34:N34)&gt;G34</formula>
    </cfRule>
    <cfRule type="expression" priority="81" dxfId="1" stopIfTrue="1">
      <formula>OR($C34=$B$68,$C34=$B$69,$C34=$B$70)</formula>
    </cfRule>
  </conditionalFormatting>
  <conditionalFormatting sqref="T6:V33 G6:R33 A6:C33 G34:G36">
    <cfRule type="expression" priority="82" dxfId="1" stopIfTrue="1">
      <formula>WEEKDAY($B6)&gt;=6</formula>
    </cfRule>
  </conditionalFormatting>
  <conditionalFormatting sqref="D6:D36">
    <cfRule type="expression" priority="83" dxfId="1" stopIfTrue="1">
      <formula>WEEKDAY($B6)&gt;=6</formula>
    </cfRule>
    <cfRule type="expression" priority="84" dxfId="20" stopIfTrue="1">
      <formula>OR($A6=$B$70,$A6=$B$71)</formula>
    </cfRule>
  </conditionalFormatting>
  <conditionalFormatting sqref="E6">
    <cfRule type="expression" priority="21" dxfId="10" stopIfTrue="1">
      <formula>AND(SUM(H6:N6)&lt;G6,AND($C6&lt;&gt;$B$68,$C6&lt;&gt;$B$69,$C6&lt;&gt;$B$70))</formula>
    </cfRule>
    <cfRule type="expression" priority="22" dxfId="0" stopIfTrue="1">
      <formula>SUM(H6:N6)&gt;G6+0.0001</formula>
    </cfRule>
    <cfRule type="expression" priority="23" dxfId="1" stopIfTrue="1">
      <formula>WEEKDAY($B6)&gt;=6</formula>
    </cfRule>
  </conditionalFormatting>
  <conditionalFormatting sqref="F6">
    <cfRule type="expression" priority="24" dxfId="10" stopIfTrue="1">
      <formula>AND(SUM(H6:N6)&lt;G6,AND($C6&lt;&gt;$B$68,$C6&lt;&gt;$B$69,$C6&lt;&gt;$B$70))</formula>
    </cfRule>
    <cfRule type="expression" priority="25" dxfId="0" stopIfTrue="1">
      <formula>SUM(H6:N6)&gt;G6+0.0001</formula>
    </cfRule>
    <cfRule type="expression" priority="26" dxfId="1" stopIfTrue="1">
      <formula>WEEKDAY($B6)&gt;=6</formula>
    </cfRule>
  </conditionalFormatting>
  <conditionalFormatting sqref="E7:E33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3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3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OR($W50=$B$59)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6 E6:F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3"/>
  <headerFooter>
    <oddHeader>&amp;L&amp;A&amp;C&amp;F&amp;R&amp;T
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8" sqref="D58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9.00390625" style="2" customWidth="1"/>
    <col min="8" max="8" width="12.421875" style="2" customWidth="1"/>
    <col min="9" max="10" width="12.00390625" style="2" customWidth="1"/>
    <col min="11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DATE(D57,3,1)</f>
        <v>44256</v>
      </c>
      <c r="C2" s="64" t="s">
        <v>38</v>
      </c>
      <c r="D2" s="63"/>
      <c r="E2" s="1"/>
      <c r="F2" s="115" t="s">
        <v>29</v>
      </c>
      <c r="G2" s="115"/>
      <c r="H2" s="100">
        <f>IF('2.21'!H2:I2&lt;&gt;"",'2.21'!H2:I2,"")</f>
      </c>
      <c r="I2" s="100"/>
      <c r="J2" s="71"/>
      <c r="L2" s="115" t="s">
        <v>53</v>
      </c>
      <c r="M2" s="115"/>
      <c r="N2" s="100">
        <f>IF('2.21'!N2:O2&lt;&gt;"",'2.21'!N2:O2,"")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>
        <v>3</v>
      </c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44256</v>
      </c>
      <c r="C6" s="45" t="str">
        <f aca="true" t="shared" si="0" ref="C6:C36">TEXT(B6,"ddd")</f>
        <v>Mon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44257</v>
      </c>
      <c r="C7" s="45" t="str">
        <f t="shared" si="0"/>
        <v>Tue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44258</v>
      </c>
      <c r="C8" s="45" t="str">
        <f t="shared" si="0"/>
        <v>Wed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44259</v>
      </c>
      <c r="C9" s="45" t="str">
        <f t="shared" si="0"/>
        <v>Thu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44260</v>
      </c>
      <c r="C10" s="45" t="str">
        <f t="shared" si="0"/>
        <v>Fri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44261</v>
      </c>
      <c r="C11" s="45" t="str">
        <f t="shared" si="0"/>
        <v>Sat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44262</v>
      </c>
      <c r="C12" s="45" t="str">
        <f t="shared" si="0"/>
        <v>Sun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44263</v>
      </c>
      <c r="C13" s="45" t="str">
        <f t="shared" si="0"/>
        <v>Mon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44264</v>
      </c>
      <c r="C14" s="45" t="str">
        <f t="shared" si="0"/>
        <v>Tue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44265</v>
      </c>
      <c r="C15" s="45" t="str">
        <f t="shared" si="0"/>
        <v>Wed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44266</v>
      </c>
      <c r="C16" s="45" t="str">
        <f t="shared" si="0"/>
        <v>Thu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44267</v>
      </c>
      <c r="C17" s="45" t="str">
        <f t="shared" si="0"/>
        <v>Fri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44268</v>
      </c>
      <c r="C18" s="45" t="str">
        <f t="shared" si="0"/>
        <v>Sat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44269</v>
      </c>
      <c r="C19" s="45" t="str">
        <f t="shared" si="0"/>
        <v>Sun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44270</v>
      </c>
      <c r="C20" s="45" t="str">
        <f t="shared" si="0"/>
        <v>Mon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44271</v>
      </c>
      <c r="C21" s="45" t="str">
        <f t="shared" si="0"/>
        <v>Tue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44272</v>
      </c>
      <c r="C22" s="45" t="str">
        <f t="shared" si="0"/>
        <v>Wed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44273</v>
      </c>
      <c r="C23" s="45" t="str">
        <f t="shared" si="0"/>
        <v>Thu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44274</v>
      </c>
      <c r="C24" s="45" t="str">
        <f t="shared" si="0"/>
        <v>Fri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44275</v>
      </c>
      <c r="C25" s="45" t="str">
        <f t="shared" si="0"/>
        <v>Sat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44276</v>
      </c>
      <c r="C26" s="45" t="str">
        <f t="shared" si="0"/>
        <v>Sun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44277</v>
      </c>
      <c r="C27" s="45" t="str">
        <f t="shared" si="0"/>
        <v>Mon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44278</v>
      </c>
      <c r="C28" s="45" t="str">
        <f t="shared" si="0"/>
        <v>Tue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44279</v>
      </c>
      <c r="C29" s="45" t="str">
        <f t="shared" si="0"/>
        <v>Wed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44280</v>
      </c>
      <c r="C30" s="45" t="str">
        <f t="shared" si="0"/>
        <v>Thu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44281</v>
      </c>
      <c r="C31" s="45" t="str">
        <f t="shared" si="0"/>
        <v>Fri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44282</v>
      </c>
      <c r="C32" s="45" t="str">
        <f t="shared" si="0"/>
        <v>Sat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44283</v>
      </c>
      <c r="C33" s="45" t="str">
        <f t="shared" si="0"/>
        <v>Sun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44284</v>
      </c>
      <c r="C34" s="45" t="str">
        <f t="shared" si="0"/>
        <v>Mon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44285</v>
      </c>
      <c r="C35" s="45" t="str">
        <f t="shared" si="0"/>
        <v>Tue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44286</v>
      </c>
      <c r="C36" s="45" t="str">
        <f t="shared" si="0"/>
        <v>Wed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8.049999999999997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8.049999999999997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5.75" customHeight="1">
      <c r="A53" s="33"/>
      <c r="B53" s="9"/>
      <c r="C53" s="31"/>
      <c r="D53" s="31"/>
    </row>
    <row r="54" spans="1:4" s="3" customFormat="1" ht="12.75">
      <c r="A54" s="33"/>
      <c r="B54" s="9"/>
      <c r="C54" s="31"/>
      <c r="D54" s="99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>
        <v>2021</v>
      </c>
    </row>
    <row r="58" spans="1:4" s="35" customFormat="1" ht="12.75">
      <c r="A58" s="34" t="s">
        <v>45</v>
      </c>
      <c r="B58" s="93" t="s">
        <v>45</v>
      </c>
      <c r="C58" s="94"/>
      <c r="D58" s="94"/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A4:D4"/>
    <mergeCell ref="E4:G4"/>
    <mergeCell ref="H4:N4"/>
    <mergeCell ref="A51:C51"/>
    <mergeCell ref="A49:C49"/>
    <mergeCell ref="E49:H49"/>
    <mergeCell ref="C45:E45"/>
    <mergeCell ref="A48:C48"/>
    <mergeCell ref="A50:C50"/>
    <mergeCell ref="I45:L45"/>
    <mergeCell ref="S40:U40"/>
    <mergeCell ref="S2:T2"/>
    <mergeCell ref="F2:G2"/>
    <mergeCell ref="H2:I2"/>
    <mergeCell ref="L2:M2"/>
    <mergeCell ref="N2:O2"/>
    <mergeCell ref="O4:R4"/>
    <mergeCell ref="Q2:R2"/>
    <mergeCell ref="A38:F38"/>
    <mergeCell ref="G40:J40"/>
    <mergeCell ref="C44:E44"/>
    <mergeCell ref="F44:H44"/>
    <mergeCell ref="I44:L44"/>
    <mergeCell ref="C43:E43"/>
    <mergeCell ref="F43:H43"/>
    <mergeCell ref="I43:L43"/>
  </mergeCells>
  <conditionalFormatting sqref="D51">
    <cfRule type="expression" priority="31" dxfId="1" stopIfTrue="1">
      <formula>OR($C51=$B$68,$C51=$B$69,$C51=$B$70)</formula>
    </cfRule>
    <cfRule type="expression" priority="32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33" dxfId="0" stopIfTrue="1">
      <formula>AND($H$2="רן",$N$2="יחזקאל")</formula>
    </cfRule>
  </conditionalFormatting>
  <conditionalFormatting sqref="W6:W36">
    <cfRule type="cellIs" priority="78" dxfId="23" operator="equal" stopIfTrue="1">
      <formula>$B$60</formula>
    </cfRule>
  </conditionalFormatting>
  <conditionalFormatting sqref="T6:V36 G6:R36 A6:C36">
    <cfRule type="expression" priority="83" dxfId="1" stopIfTrue="1">
      <formula>WEEKDAY($B6)&gt;=6</formula>
    </cfRule>
  </conditionalFormatting>
  <conditionalFormatting sqref="D6:D36">
    <cfRule type="expression" priority="84" dxfId="1" stopIfTrue="1">
      <formula>WEEKDAY($B6)&gt;=6</formula>
    </cfRule>
    <cfRule type="expression" priority="85" dxfId="20" stopIfTrue="1">
      <formula>OR($A6=$B$70,$A6=$B$71)</formula>
    </cfRule>
  </conditionalFormatting>
  <conditionalFormatting sqref="E6">
    <cfRule type="expression" priority="21" dxfId="10" stopIfTrue="1">
      <formula>AND(SUM(H6:N6)&lt;G6,AND($C6&lt;&gt;$B$68,$C6&lt;&gt;$B$69,$C6&lt;&gt;$B$70))</formula>
    </cfRule>
    <cfRule type="expression" priority="22" dxfId="0" stopIfTrue="1">
      <formula>SUM(H6:N6)&gt;G6+0.0001</formula>
    </cfRule>
    <cfRule type="expression" priority="23" dxfId="1" stopIfTrue="1">
      <formula>WEEKDAY($B6)&gt;=6</formula>
    </cfRule>
  </conditionalFormatting>
  <conditionalFormatting sqref="F6">
    <cfRule type="expression" priority="24" dxfId="10" stopIfTrue="1">
      <formula>AND(SUM(H6:N6)&lt;G6,AND($C6&lt;&gt;$B$68,$C6&lt;&gt;$B$69,$C6&lt;&gt;$B$70))</formula>
    </cfRule>
    <cfRule type="expression" priority="25" dxfId="0" stopIfTrue="1">
      <formula>SUM(H6:N6)&gt;G6+0.0001</formula>
    </cfRule>
    <cfRule type="expression" priority="26" dxfId="1" stopIfTrue="1">
      <formula>WEEKDAY($B6)&gt;=6</formula>
    </cfRule>
  </conditionalFormatting>
  <conditionalFormatting sqref="E7:E36">
    <cfRule type="expression" priority="15" dxfId="10" stopIfTrue="1">
      <formula>AND(SUM(H7:N7)&lt;G7,AND($C7&lt;&gt;$B$68,$C7&lt;&gt;$B$69,$C7&lt;&gt;$B$70))</formula>
    </cfRule>
    <cfRule type="expression" priority="16" dxfId="0" stopIfTrue="1">
      <formula>SUM(H7:N7)&gt;G7+0.0001</formula>
    </cfRule>
    <cfRule type="expression" priority="17" dxfId="1" stopIfTrue="1">
      <formula>WEEKDAY($B7)&gt;=6</formula>
    </cfRule>
  </conditionalFormatting>
  <conditionalFormatting sqref="F7:F36">
    <cfRule type="expression" priority="18" dxfId="10" stopIfTrue="1">
      <formula>AND(SUM(H7:N7)&lt;G7,AND($C7&lt;&gt;$B$68,$C7&lt;&gt;$B$69,$C7&lt;&gt;$B$70))</formula>
    </cfRule>
    <cfRule type="expression" priority="19" dxfId="0" stopIfTrue="1">
      <formula>SUM(H7:N7)&gt;G7+0.0001</formula>
    </cfRule>
    <cfRule type="expression" priority="20" dxfId="1" stopIfTrue="1">
      <formula>WEEKDAY($B7)&gt;=6</formula>
    </cfRule>
  </conditionalFormatting>
  <conditionalFormatting sqref="S6">
    <cfRule type="expression" priority="12" dxfId="4" stopIfTrue="1">
      <formula>SUM(H6:N6)&lt;G6</formula>
    </cfRule>
    <cfRule type="expression" priority="13" dxfId="0" stopIfTrue="1">
      <formula>SUM(H6:N6)&gt;G6+0.00001</formula>
    </cfRule>
    <cfRule type="expression" priority="14" dxfId="1" stopIfTrue="1">
      <formula>WEEKDAY($B6)&gt;=6</formula>
    </cfRule>
  </conditionalFormatting>
  <conditionalFormatting sqref="S7:S36">
    <cfRule type="expression" priority="9" dxfId="4" stopIfTrue="1">
      <formula>SUM(H7:N7)&lt;G7</formula>
    </cfRule>
    <cfRule type="expression" priority="10" dxfId="0" stopIfTrue="1">
      <formula>SUM(H7:N7)&gt;G7+0.00001</formula>
    </cfRule>
    <cfRule type="expression" priority="11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5" r:id="rId3"/>
  <headerFooter>
    <oddHeader>&amp;L&amp;A&amp;C&amp;F&amp;R&amp;T
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61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DATE(D58,4,1)</f>
        <v>44287</v>
      </c>
      <c r="C2" s="64" t="s">
        <v>38</v>
      </c>
      <c r="D2" s="63"/>
      <c r="E2" s="1"/>
      <c r="F2" s="115" t="s">
        <v>29</v>
      </c>
      <c r="G2" s="115"/>
      <c r="H2" s="100">
        <f>IF('3.21'!H2:I2&lt;&gt;"",'3.21'!H2:I2,"")</f>
      </c>
      <c r="I2" s="100"/>
      <c r="J2" s="71"/>
      <c r="L2" s="115" t="s">
        <v>53</v>
      </c>
      <c r="M2" s="115"/>
      <c r="N2" s="100">
        <f>IF('3.21'!N2:O2&lt;&gt;"",'3.21'!N2:O2,"")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44287</v>
      </c>
      <c r="C6" s="45" t="str">
        <f aca="true" t="shared" si="0" ref="C6:C35">TEXT(B6,"ddd")</f>
        <v>Thu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44288</v>
      </c>
      <c r="C7" s="45" t="str">
        <f t="shared" si="0"/>
        <v>Fri</v>
      </c>
      <c r="D7" s="90">
        <f aca="true" t="shared" si="3" ref="D7:D35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44289</v>
      </c>
      <c r="C8" s="45" t="str">
        <f t="shared" si="0"/>
        <v>Sat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44290</v>
      </c>
      <c r="C9" s="45" t="str">
        <f t="shared" si="0"/>
        <v>Sun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44291</v>
      </c>
      <c r="C10" s="45" t="str">
        <f t="shared" si="0"/>
        <v>Mon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44292</v>
      </c>
      <c r="C11" s="45" t="str">
        <f t="shared" si="0"/>
        <v>Tue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44293</v>
      </c>
      <c r="C12" s="45" t="str">
        <f t="shared" si="0"/>
        <v>Wed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44294</v>
      </c>
      <c r="C13" s="45" t="str">
        <f t="shared" si="0"/>
        <v>Thu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44295</v>
      </c>
      <c r="C14" s="45" t="str">
        <f t="shared" si="0"/>
        <v>Fri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44296</v>
      </c>
      <c r="C15" s="45" t="str">
        <f t="shared" si="0"/>
        <v>Sat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44297</v>
      </c>
      <c r="C16" s="45" t="str">
        <f t="shared" si="0"/>
        <v>Sun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44298</v>
      </c>
      <c r="C17" s="45" t="str">
        <f t="shared" si="0"/>
        <v>Mon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44299</v>
      </c>
      <c r="C18" s="45" t="str">
        <f t="shared" si="0"/>
        <v>Tue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44300</v>
      </c>
      <c r="C19" s="45" t="str">
        <f t="shared" si="0"/>
        <v>Wed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44301</v>
      </c>
      <c r="C20" s="45" t="str">
        <f t="shared" si="0"/>
        <v>Thu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44302</v>
      </c>
      <c r="C21" s="45" t="str">
        <f t="shared" si="0"/>
        <v>Fri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44303</v>
      </c>
      <c r="C22" s="45" t="str">
        <f t="shared" si="0"/>
        <v>Sat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44304</v>
      </c>
      <c r="C23" s="45" t="str">
        <f t="shared" si="0"/>
        <v>Sun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44305</v>
      </c>
      <c r="C24" s="45" t="str">
        <f t="shared" si="0"/>
        <v>Mon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44306</v>
      </c>
      <c r="C25" s="45" t="str">
        <f t="shared" si="0"/>
        <v>Tue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44307</v>
      </c>
      <c r="C26" s="45" t="str">
        <f t="shared" si="0"/>
        <v>Wed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44308</v>
      </c>
      <c r="C27" s="45" t="str">
        <f t="shared" si="0"/>
        <v>Thu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44309</v>
      </c>
      <c r="C28" s="45" t="str">
        <f t="shared" si="0"/>
        <v>Fri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44310</v>
      </c>
      <c r="C29" s="45" t="str">
        <f t="shared" si="0"/>
        <v>Sat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44311</v>
      </c>
      <c r="C30" s="45" t="str">
        <f t="shared" si="0"/>
        <v>Sun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44312</v>
      </c>
      <c r="C31" s="45" t="str">
        <f t="shared" si="0"/>
        <v>Mon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44313</v>
      </c>
      <c r="C32" s="45" t="str">
        <f t="shared" si="0"/>
        <v>Tue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44314</v>
      </c>
      <c r="C33" s="45" t="str">
        <f t="shared" si="0"/>
        <v>Wed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44315</v>
      </c>
      <c r="C34" s="45" t="str">
        <f t="shared" si="0"/>
        <v>Thu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 t="shared" si="5"/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44316</v>
      </c>
      <c r="C35" s="45" t="str">
        <f t="shared" si="0"/>
        <v>Fri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7.349999999999997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7.349999999999997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  <row r="156" ht="12.75">
      <c r="B156" s="35"/>
    </row>
    <row r="157" ht="12.75">
      <c r="B157" s="35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0:D51">
    <cfRule type="expression" priority="22" dxfId="1" stopIfTrue="1">
      <formula>OR($C50=$B$68,$C50=$B$69,$C50=$B$70)</formula>
    </cfRule>
    <cfRule type="expression" priority="23" dxfId="0" stopIfTrue="1">
      <formula>OR($W50=$B$60)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4" dxfId="0" stopIfTrue="1">
      <formula>AND($H$2="רן",$N$2="יחזקאל")</formula>
    </cfRule>
  </conditionalFormatting>
  <conditionalFormatting sqref="W6:W35">
    <cfRule type="cellIs" priority="106" dxfId="23" operator="equal" stopIfTrue="1">
      <formula>$B$60</formula>
    </cfRule>
  </conditionalFormatting>
  <conditionalFormatting sqref="T6:V35 G6:R35 A6:C35">
    <cfRule type="expression" priority="111" dxfId="1" stopIfTrue="1">
      <formula>WEEKDAY($B6)&gt;=6</formula>
    </cfRule>
  </conditionalFormatting>
  <conditionalFormatting sqref="D6:D35">
    <cfRule type="expression" priority="112" dxfId="1" stopIfTrue="1">
      <formula>WEEKDAY($B6)&gt;=6</formula>
    </cfRule>
    <cfRule type="expression" priority="113" dxfId="20" stopIfTrue="1">
      <formula>OR($A6=$B$70,$A6=$B$71)</formula>
    </cfRule>
  </conditionalFormatting>
  <conditionalFormatting sqref="E6">
    <cfRule type="expression" priority="13" dxfId="10" stopIfTrue="1">
      <formula>AND(SUM(H6:N6)&lt;G6,AND($C6&lt;&gt;$B$68,$C6&lt;&gt;$B$69,$C6&lt;&gt;$B$70))</formula>
    </cfRule>
    <cfRule type="expression" priority="14" dxfId="0" stopIfTrue="1">
      <formula>SUM(H6:N6)&gt;G6+0.0001</formula>
    </cfRule>
    <cfRule type="expression" priority="15" dxfId="1" stopIfTrue="1">
      <formula>WEEKDAY($B6)&gt;=6</formula>
    </cfRule>
  </conditionalFormatting>
  <conditionalFormatting sqref="F6">
    <cfRule type="expression" priority="16" dxfId="10" stopIfTrue="1">
      <formula>AND(SUM(H6:N6)&lt;G6,AND($C6&lt;&gt;$B$68,$C6&lt;&gt;$B$69,$C6&lt;&gt;$B$70))</formula>
    </cfRule>
    <cfRule type="expression" priority="17" dxfId="0" stopIfTrue="1">
      <formula>SUM(H6:N6)&gt;G6+0.0001</formula>
    </cfRule>
    <cfRule type="expression" priority="18" dxfId="1" stopIfTrue="1">
      <formula>WEEKDAY($B6)&gt;=6</formula>
    </cfRule>
  </conditionalFormatting>
  <conditionalFormatting sqref="E7:E35">
    <cfRule type="expression" priority="7" dxfId="10" stopIfTrue="1">
      <formula>AND(SUM(H7:N7)&lt;G7,AND($C7&lt;&gt;$B$68,$C7&lt;&gt;$B$69,$C7&lt;&gt;$B$70))</formula>
    </cfRule>
    <cfRule type="expression" priority="8" dxfId="0" stopIfTrue="1">
      <formula>SUM(H7:N7)&gt;G7+0.0001</formula>
    </cfRule>
    <cfRule type="expression" priority="9" dxfId="1" stopIfTrue="1">
      <formula>WEEKDAY($B7)&gt;=6</formula>
    </cfRule>
  </conditionalFormatting>
  <conditionalFormatting sqref="F7:F35">
    <cfRule type="expression" priority="10" dxfId="10" stopIfTrue="1">
      <formula>AND(SUM(H7:N7)&lt;G7,AND($C7&lt;&gt;$B$68,$C7&lt;&gt;$B$69,$C7&lt;&gt;$B$70))</formula>
    </cfRule>
    <cfRule type="expression" priority="11" dxfId="0" stopIfTrue="1">
      <formula>SUM(H7:N7)&gt;G7+0.0001</formula>
    </cfRule>
    <cfRule type="expression" priority="12" dxfId="1" stopIfTrue="1">
      <formula>WEEKDAY($B7)&gt;=6</formula>
    </cfRule>
  </conditionalFormatting>
  <conditionalFormatting sqref="S6">
    <cfRule type="expression" priority="4" dxfId="4" stopIfTrue="1">
      <formula>SUM(H6:N6)&lt;G6</formula>
    </cfRule>
    <cfRule type="expression" priority="5" dxfId="0" stopIfTrue="1">
      <formula>SUM(H6:N6)&gt;G6+0.00001</formula>
    </cfRule>
    <cfRule type="expression" priority="6" dxfId="1" stopIfTrue="1">
      <formula>WEEKDAY($B6)&gt;=6</formula>
    </cfRule>
  </conditionalFormatting>
  <conditionalFormatting sqref="S7:S35">
    <cfRule type="expression" priority="1" dxfId="4" stopIfTrue="1">
      <formula>SUM(H7:N7)&lt;G7</formula>
    </cfRule>
    <cfRule type="expression" priority="2" dxfId="0" stopIfTrue="1">
      <formula>SUM(H7:N7)&gt;G7+0.00001</formula>
    </cfRule>
    <cfRule type="expression" priority="3" dxfId="1" stopIfTrue="1">
      <formula>WEEKDAY($B7)&gt;=6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H6:R35 E6:F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58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DATE(D58,5,1)</f>
        <v>44317</v>
      </c>
      <c r="C2" s="64" t="s">
        <v>38</v>
      </c>
      <c r="D2" s="63"/>
      <c r="E2" s="1"/>
      <c r="F2" s="115" t="s">
        <v>29</v>
      </c>
      <c r="G2" s="115"/>
      <c r="H2" s="100">
        <f>IF('4.21'!H2:I2&lt;&gt;"",'4.21'!H2:I2,"")</f>
      </c>
      <c r="I2" s="100"/>
      <c r="J2" s="71"/>
      <c r="L2" s="115" t="s">
        <v>53</v>
      </c>
      <c r="M2" s="115"/>
      <c r="N2" s="100">
        <f>IF('4.21'!N2:O2&lt;&gt;"",'4.21'!N2:O2,"")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44317</v>
      </c>
      <c r="C6" s="45" t="str">
        <f aca="true" t="shared" si="0" ref="C6:C36">TEXT(B6,"ddd")</f>
        <v>Sat</v>
      </c>
      <c r="D6" s="90">
        <f>IF(WEEKDAY(B6)=6,0,(IF(WEEKDAY(B6)=7,0,(IF(A6=$B$70,$D$51,(IF(A6=$B$71,0,(IF(OR(WEEKDAY(B6)=1,WEEKDAY(B6)=2,WEEKDAY(B6)=3,WEEKDAY(B6)=4,WEEKDAY(B6)=5),$D$50)))))))))</f>
        <v>0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44318</v>
      </c>
      <c r="C7" s="45" t="str">
        <f t="shared" si="0"/>
        <v>Sun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44319</v>
      </c>
      <c r="C8" s="45" t="str">
        <f t="shared" si="0"/>
        <v>Mon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44320</v>
      </c>
      <c r="C9" s="45" t="str">
        <f t="shared" si="0"/>
        <v>Tue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44321</v>
      </c>
      <c r="C10" s="45" t="str">
        <f t="shared" si="0"/>
        <v>Wed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44322</v>
      </c>
      <c r="C11" s="45" t="str">
        <f t="shared" si="0"/>
        <v>Thu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44323</v>
      </c>
      <c r="C12" s="45" t="str">
        <f t="shared" si="0"/>
        <v>Fri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44324</v>
      </c>
      <c r="C13" s="45" t="str">
        <f t="shared" si="0"/>
        <v>Sat</v>
      </c>
      <c r="D13" s="90">
        <f t="shared" si="3"/>
        <v>0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44325</v>
      </c>
      <c r="C14" s="45" t="str">
        <f t="shared" si="0"/>
        <v>Sun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44326</v>
      </c>
      <c r="C15" s="45" t="str">
        <f t="shared" si="0"/>
        <v>Mon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44327</v>
      </c>
      <c r="C16" s="45" t="str">
        <f t="shared" si="0"/>
        <v>Tue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44328</v>
      </c>
      <c r="C17" s="45" t="str">
        <f t="shared" si="0"/>
        <v>Wed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44329</v>
      </c>
      <c r="C18" s="45" t="str">
        <f t="shared" si="0"/>
        <v>Thu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44330</v>
      </c>
      <c r="C19" s="45" t="str">
        <f t="shared" si="0"/>
        <v>Fri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44331</v>
      </c>
      <c r="C20" s="45" t="str">
        <f t="shared" si="0"/>
        <v>Sat</v>
      </c>
      <c r="D20" s="90">
        <f t="shared" si="3"/>
        <v>0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44332</v>
      </c>
      <c r="C21" s="45" t="str">
        <f t="shared" si="0"/>
        <v>Sun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44333</v>
      </c>
      <c r="C22" s="45" t="str">
        <f t="shared" si="0"/>
        <v>Mon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44334</v>
      </c>
      <c r="C23" s="45" t="str">
        <f t="shared" si="0"/>
        <v>Tue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44335</v>
      </c>
      <c r="C24" s="45" t="str">
        <f t="shared" si="0"/>
        <v>Wed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44336</v>
      </c>
      <c r="C25" s="45" t="str">
        <f t="shared" si="0"/>
        <v>Thu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44337</v>
      </c>
      <c r="C26" s="45" t="str">
        <f t="shared" si="0"/>
        <v>Fri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44338</v>
      </c>
      <c r="C27" s="45" t="str">
        <f t="shared" si="0"/>
        <v>Sat</v>
      </c>
      <c r="D27" s="90">
        <f t="shared" si="3"/>
        <v>0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44339</v>
      </c>
      <c r="C28" s="45" t="str">
        <f t="shared" si="0"/>
        <v>Sun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44340</v>
      </c>
      <c r="C29" s="45" t="str">
        <f t="shared" si="0"/>
        <v>Mon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44341</v>
      </c>
      <c r="C30" s="45" t="str">
        <f t="shared" si="0"/>
        <v>Tue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44342</v>
      </c>
      <c r="C31" s="45" t="str">
        <f t="shared" si="0"/>
        <v>Wed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44343</v>
      </c>
      <c r="C32" s="45" t="str">
        <f t="shared" si="0"/>
        <v>Thu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44344</v>
      </c>
      <c r="C33" s="45" t="str">
        <f t="shared" si="0"/>
        <v>Fri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44345</v>
      </c>
      <c r="C34" s="45" t="str">
        <f t="shared" si="0"/>
        <v>Sat</v>
      </c>
      <c r="D34" s="90">
        <f t="shared" si="3"/>
        <v>0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44346</v>
      </c>
      <c r="C35" s="45" t="str">
        <f t="shared" si="0"/>
        <v>Sun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44347</v>
      </c>
      <c r="C36" s="45" t="str">
        <f t="shared" si="0"/>
        <v>Mon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7.699999999999997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7.699999999999997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spans="1:3" ht="12.75">
      <c r="A136" s="35"/>
      <c r="B136" s="35"/>
      <c r="C136" s="94"/>
    </row>
    <row r="137" spans="1:3" ht="12.75">
      <c r="A137" s="35"/>
      <c r="B137" s="35"/>
      <c r="C137" s="94"/>
    </row>
    <row r="138" spans="1:3" ht="12.75">
      <c r="A138" s="35"/>
      <c r="B138" s="35"/>
      <c r="C138" s="94"/>
    </row>
    <row r="139" spans="1:3" ht="12.75">
      <c r="A139" s="35"/>
      <c r="B139" s="35"/>
      <c r="C139" s="94"/>
    </row>
    <row r="140" spans="1:3" ht="12.75">
      <c r="A140" s="35"/>
      <c r="B140" s="35"/>
      <c r="C140" s="94"/>
    </row>
    <row r="141" spans="1:3" ht="12.75">
      <c r="A141" s="35"/>
      <c r="B141" s="35"/>
      <c r="C141" s="94"/>
    </row>
    <row r="142" spans="1:3" ht="12.75">
      <c r="A142" s="35"/>
      <c r="B142" s="35"/>
      <c r="C142" s="94"/>
    </row>
    <row r="143" spans="1:3" ht="12.75">
      <c r="A143" s="35"/>
      <c r="B143" s="35"/>
      <c r="C143" s="94"/>
    </row>
    <row r="144" spans="1:3" ht="12.75">
      <c r="A144" s="35"/>
      <c r="B144" s="35"/>
      <c r="C144" s="94"/>
    </row>
    <row r="145" spans="1:3" ht="12.75">
      <c r="A145" s="35"/>
      <c r="B145" s="35"/>
      <c r="C145" s="94"/>
    </row>
    <row r="146" spans="1:3" ht="12.75">
      <c r="A146" s="35"/>
      <c r="B146" s="35"/>
      <c r="C146" s="94"/>
    </row>
    <row r="147" spans="1:3" ht="12.75">
      <c r="A147" s="35"/>
      <c r="B147" s="35"/>
      <c r="C147" s="94"/>
    </row>
    <row r="148" spans="1:3" ht="12.75">
      <c r="A148" s="35"/>
      <c r="B148" s="35"/>
      <c r="C148" s="94"/>
    </row>
    <row r="149" spans="1:3" ht="12.75">
      <c r="A149" s="35"/>
      <c r="B149" s="35"/>
      <c r="C149" s="94"/>
    </row>
    <row r="150" spans="1:3" ht="12.75">
      <c r="A150" s="35"/>
      <c r="B150" s="35"/>
      <c r="C150" s="94"/>
    </row>
    <row r="151" spans="1:3" ht="12.75">
      <c r="A151" s="35"/>
      <c r="B151" s="35"/>
      <c r="C151" s="94"/>
    </row>
    <row r="152" spans="1:3" ht="12.75">
      <c r="A152" s="35"/>
      <c r="B152" s="35"/>
      <c r="C152" s="94"/>
    </row>
    <row r="153" spans="1:3" ht="12.75">
      <c r="A153" s="35"/>
      <c r="B153" s="35"/>
      <c r="C153" s="94"/>
    </row>
    <row r="154" spans="1:3" ht="12.75">
      <c r="A154" s="35"/>
      <c r="B154" s="35"/>
      <c r="C154" s="94"/>
    </row>
    <row r="155" spans="1:3" ht="12.75">
      <c r="A155" s="35"/>
      <c r="B155" s="35"/>
      <c r="C155" s="94"/>
    </row>
    <row r="156" spans="1:3" ht="12.75">
      <c r="A156" s="35"/>
      <c r="B156" s="35"/>
      <c r="C156" s="94"/>
    </row>
    <row r="157" spans="1:3" ht="12.75">
      <c r="A157" s="35"/>
      <c r="B157" s="35"/>
      <c r="C157" s="94"/>
    </row>
    <row r="158" spans="1:3" ht="12.75">
      <c r="A158" s="35"/>
      <c r="B158" s="35"/>
      <c r="C158" s="94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0:D51">
    <cfRule type="expression" priority="23" dxfId="1" stopIfTrue="1">
      <formula>OR($C50=$B$68,$C50=$B$69,$C50=$B$70)</formula>
    </cfRule>
    <cfRule type="expression" priority="24" dxfId="0" stopIfTrue="1">
      <formula>OR($W50=$B$60)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5" dxfId="0" stopIfTrue="1">
      <formula>AND($H$2="רן",$N$2="יחזקאל")</formula>
    </cfRule>
  </conditionalFormatting>
  <conditionalFormatting sqref="W6:W36">
    <cfRule type="cellIs" priority="70" dxfId="23" operator="equal" stopIfTrue="1">
      <formula>$B$60</formula>
    </cfRule>
  </conditionalFormatting>
  <conditionalFormatting sqref="T6:V36 G6:R36 A6:C36">
    <cfRule type="expression" priority="75" dxfId="1" stopIfTrue="1">
      <formula>WEEKDAY($B6)&gt;=6</formula>
    </cfRule>
  </conditionalFormatting>
  <conditionalFormatting sqref="D6:D36">
    <cfRule type="expression" priority="76" dxfId="1" stopIfTrue="1">
      <formula>WEEKDAY($B6)&gt;=6</formula>
    </cfRule>
    <cfRule type="expression" priority="77" dxfId="20" stopIfTrue="1">
      <formula>OR($A6=$B$70,$A6=$B$71)</formula>
    </cfRule>
  </conditionalFormatting>
  <conditionalFormatting sqref="E6">
    <cfRule type="expression" priority="13" dxfId="10" stopIfTrue="1">
      <formula>AND(SUM(H6:N6)&lt;G6,AND($C6&lt;&gt;$B$68,$C6&lt;&gt;$B$69,$C6&lt;&gt;$B$70))</formula>
    </cfRule>
    <cfRule type="expression" priority="14" dxfId="0" stopIfTrue="1">
      <formula>SUM(H6:N6)&gt;G6+0.0001</formula>
    </cfRule>
    <cfRule type="expression" priority="15" dxfId="1" stopIfTrue="1">
      <formula>WEEKDAY($B6)&gt;=6</formula>
    </cfRule>
  </conditionalFormatting>
  <conditionalFormatting sqref="F6">
    <cfRule type="expression" priority="16" dxfId="10" stopIfTrue="1">
      <formula>AND(SUM(H6:N6)&lt;G6,AND($C6&lt;&gt;$B$68,$C6&lt;&gt;$B$69,$C6&lt;&gt;$B$70))</formula>
    </cfRule>
    <cfRule type="expression" priority="17" dxfId="0" stopIfTrue="1">
      <formula>SUM(H6:N6)&gt;G6+0.0001</formula>
    </cfRule>
    <cfRule type="expression" priority="18" dxfId="1" stopIfTrue="1">
      <formula>WEEKDAY($B6)&gt;=6</formula>
    </cfRule>
  </conditionalFormatting>
  <conditionalFormatting sqref="E7:E36">
    <cfRule type="expression" priority="7" dxfId="10" stopIfTrue="1">
      <formula>AND(SUM(H7:N7)&lt;G7,AND($C7&lt;&gt;$B$68,$C7&lt;&gt;$B$69,$C7&lt;&gt;$B$70))</formula>
    </cfRule>
    <cfRule type="expression" priority="8" dxfId="0" stopIfTrue="1">
      <formula>SUM(H7:N7)&gt;G7+0.0001</formula>
    </cfRule>
    <cfRule type="expression" priority="9" dxfId="1" stopIfTrue="1">
      <formula>WEEKDAY($B7)&gt;=6</formula>
    </cfRule>
  </conditionalFormatting>
  <conditionalFormatting sqref="F7:F36">
    <cfRule type="expression" priority="10" dxfId="10" stopIfTrue="1">
      <formula>AND(SUM(H7:N7)&lt;G7,AND($C7&lt;&gt;$B$68,$C7&lt;&gt;$B$69,$C7&lt;&gt;$B$70))</formula>
    </cfRule>
    <cfRule type="expression" priority="11" dxfId="0" stopIfTrue="1">
      <formula>SUM(H7:N7)&gt;G7+0.0001</formula>
    </cfRule>
    <cfRule type="expression" priority="12" dxfId="1" stopIfTrue="1">
      <formula>WEEKDAY($B7)&gt;=6</formula>
    </cfRule>
  </conditionalFormatting>
  <conditionalFormatting sqref="S6">
    <cfRule type="expression" priority="4" dxfId="4" stopIfTrue="1">
      <formula>SUM(H6:N6)&lt;G6</formula>
    </cfRule>
    <cfRule type="expression" priority="5" dxfId="0" stopIfTrue="1">
      <formula>SUM(H6:N6)&gt;G6+0.00001</formula>
    </cfRule>
    <cfRule type="expression" priority="6" dxfId="1" stopIfTrue="1">
      <formula>WEEKDAY($B6)&gt;=6</formula>
    </cfRule>
  </conditionalFormatting>
  <conditionalFormatting sqref="S7:S36">
    <cfRule type="expression" priority="1" dxfId="4" stopIfTrue="1">
      <formula>SUM(H7:N7)&lt;G7</formula>
    </cfRule>
    <cfRule type="expression" priority="2" dxfId="0" stopIfTrue="1">
      <formula>SUM(H7:N7)&gt;G7+0.00001</formula>
    </cfRule>
    <cfRule type="expression" priority="3" dxfId="1" stopIfTrue="1">
      <formula>WEEKDAY($B7)&gt;=6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9" sqref="D59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DATE(D58,6,1)</f>
        <v>44348</v>
      </c>
      <c r="C2" s="64" t="s">
        <v>38</v>
      </c>
      <c r="D2" s="63"/>
      <c r="E2" s="1"/>
      <c r="F2" s="115" t="s">
        <v>29</v>
      </c>
      <c r="G2" s="115"/>
      <c r="H2" s="100">
        <f>IF('5.21'!H2:I2&lt;&gt;"",'5.21'!H2:I2,"")</f>
      </c>
      <c r="I2" s="100"/>
      <c r="J2" s="71"/>
      <c r="L2" s="115" t="s">
        <v>53</v>
      </c>
      <c r="M2" s="115"/>
      <c r="N2" s="100">
        <f>IF('5.21'!N2:O2&lt;&gt;"",'5.21'!N2:O2,"")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44348</v>
      </c>
      <c r="C6" s="45" t="str">
        <f aca="true" t="shared" si="0" ref="C6:C35">TEXT(B6,"ddd")</f>
        <v>Tue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44349</v>
      </c>
      <c r="C7" s="45" t="str">
        <f t="shared" si="0"/>
        <v>Wed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44350</v>
      </c>
      <c r="C8" s="45" t="str">
        <f t="shared" si="0"/>
        <v>Thu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44351</v>
      </c>
      <c r="C9" s="45" t="str">
        <f t="shared" si="0"/>
        <v>Fri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44352</v>
      </c>
      <c r="C10" s="45" t="str">
        <f t="shared" si="0"/>
        <v>Sat</v>
      </c>
      <c r="D10" s="90">
        <f t="shared" si="3"/>
        <v>0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44353</v>
      </c>
      <c r="C11" s="45" t="str">
        <f t="shared" si="0"/>
        <v>Sun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44354</v>
      </c>
      <c r="C12" s="45" t="str">
        <f t="shared" si="0"/>
        <v>Mon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44355</v>
      </c>
      <c r="C13" s="45" t="str">
        <f t="shared" si="0"/>
        <v>Tue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44356</v>
      </c>
      <c r="C14" s="45" t="str">
        <f t="shared" si="0"/>
        <v>Wed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44357</v>
      </c>
      <c r="C15" s="45" t="str">
        <f t="shared" si="0"/>
        <v>Thu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44358</v>
      </c>
      <c r="C16" s="45" t="str">
        <f t="shared" si="0"/>
        <v>Fri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44359</v>
      </c>
      <c r="C17" s="45" t="str">
        <f t="shared" si="0"/>
        <v>Sat</v>
      </c>
      <c r="D17" s="90">
        <f t="shared" si="3"/>
        <v>0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44360</v>
      </c>
      <c r="C18" s="45" t="str">
        <f t="shared" si="0"/>
        <v>Sun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44361</v>
      </c>
      <c r="C19" s="45" t="str">
        <f t="shared" si="0"/>
        <v>Mon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44362</v>
      </c>
      <c r="C20" s="45" t="str">
        <f t="shared" si="0"/>
        <v>Tue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44363</v>
      </c>
      <c r="C21" s="45" t="str">
        <f t="shared" si="0"/>
        <v>Wed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44364</v>
      </c>
      <c r="C22" s="45" t="str">
        <f t="shared" si="0"/>
        <v>Thu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44365</v>
      </c>
      <c r="C23" s="45" t="str">
        <f t="shared" si="0"/>
        <v>Fri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44366</v>
      </c>
      <c r="C24" s="45" t="str">
        <f t="shared" si="0"/>
        <v>Sat</v>
      </c>
      <c r="D24" s="90">
        <f t="shared" si="3"/>
        <v>0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44367</v>
      </c>
      <c r="C25" s="45" t="str">
        <f t="shared" si="0"/>
        <v>Sun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44368</v>
      </c>
      <c r="C26" s="45" t="str">
        <f t="shared" si="0"/>
        <v>Mon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44369</v>
      </c>
      <c r="C27" s="45" t="str">
        <f t="shared" si="0"/>
        <v>Tue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44370</v>
      </c>
      <c r="C28" s="45" t="str">
        <f t="shared" si="0"/>
        <v>Wed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44371</v>
      </c>
      <c r="C29" s="45" t="str">
        <f t="shared" si="0"/>
        <v>Thu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44372</v>
      </c>
      <c r="C30" s="45" t="str">
        <f t="shared" si="0"/>
        <v>Fri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44373</v>
      </c>
      <c r="C31" s="45" t="str">
        <f t="shared" si="0"/>
        <v>Sat</v>
      </c>
      <c r="D31" s="90">
        <f t="shared" si="3"/>
        <v>0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44374</v>
      </c>
      <c r="C32" s="45" t="str">
        <f t="shared" si="0"/>
        <v>Sun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44375</v>
      </c>
      <c r="C33" s="45" t="str">
        <f t="shared" si="0"/>
        <v>Mon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44376</v>
      </c>
      <c r="C34" s="45" t="str">
        <f t="shared" si="0"/>
        <v>Tue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44377</v>
      </c>
      <c r="C35" s="45" t="str">
        <f t="shared" si="0"/>
        <v>Wed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0</v>
      </c>
      <c r="N36" s="21">
        <f t="shared" si="8"/>
        <v>0</v>
      </c>
      <c r="O36" s="24">
        <f t="shared" si="8"/>
        <v>0</v>
      </c>
      <c r="P36" s="23">
        <f t="shared" si="8"/>
        <v>0</v>
      </c>
      <c r="Q36" s="23">
        <f t="shared" si="8"/>
        <v>0</v>
      </c>
      <c r="R36" s="2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25" s="3" customFormat="1" ht="21" customHeight="1">
      <c r="A45" s="68"/>
      <c r="B45" s="32"/>
      <c r="C45" s="71"/>
      <c r="D45" s="71"/>
      <c r="E45" s="71"/>
      <c r="F45" s="70"/>
      <c r="G45" s="69"/>
      <c r="H45" s="32"/>
      <c r="I45" s="71"/>
      <c r="J45" s="71"/>
      <c r="K45" s="71"/>
      <c r="L45" s="71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08" dxfId="23" operator="equal" stopIfTrue="1">
      <formula>$B$60</formula>
    </cfRule>
  </conditionalFormatting>
  <conditionalFormatting sqref="T6:V35 G6:R35 A6:C35">
    <cfRule type="expression" priority="113" dxfId="1" stopIfTrue="1">
      <formula>WEEKDAY($B6)&gt;=6</formula>
    </cfRule>
  </conditionalFormatting>
  <conditionalFormatting sqref="D6:D35">
    <cfRule type="expression" priority="114" dxfId="1" stopIfTrue="1">
      <formula>WEEKDAY($B6)&gt;=6</formula>
    </cfRule>
    <cfRule type="expression" priority="115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5 H6:R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Footer>&amp;L&amp;A&amp;C&amp;F&amp;R&amp;T
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27" sqref="D2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DATE(D58,7,1)</f>
        <v>44378</v>
      </c>
      <c r="C2" s="64" t="s">
        <v>38</v>
      </c>
      <c r="D2" s="63"/>
      <c r="E2" s="1"/>
      <c r="F2" s="115" t="s">
        <v>29</v>
      </c>
      <c r="G2" s="115"/>
      <c r="H2" s="100">
        <f>IF('6.21'!H2:I2&lt;&gt;"",'6.21'!H2:I2,"")</f>
      </c>
      <c r="I2" s="100"/>
      <c r="J2" s="71"/>
      <c r="L2" s="115" t="s">
        <v>58</v>
      </c>
      <c r="M2" s="115"/>
      <c r="N2" s="100">
        <f>IF('6.21'!N2:O2&lt;&gt;"",'6.21'!N2:O2,"")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44378</v>
      </c>
      <c r="C6" s="45" t="str">
        <f aca="true" t="shared" si="0" ref="C6:C36">TEXT(B6,"ddd")</f>
        <v>Thu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44379</v>
      </c>
      <c r="C7" s="45" t="str">
        <f t="shared" si="0"/>
        <v>Fri</v>
      </c>
      <c r="D7" s="90">
        <f aca="true" t="shared" si="3" ref="D7:D36">IF(WEEKDAY(B7)=6,0,(IF(WEEKDAY(B7)=7,0,(IF(A7=$B$70,$D$51,(IF(A7=$B$71,0,(IF(OR(WEEKDAY(B7)=1,WEEKDAY(B7)=2,WEEKDAY(B7)=3,WEEKDAY(B7)=4,WEEKDAY(B7)=5),$D$50)))))))))</f>
        <v>0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44380</v>
      </c>
      <c r="C8" s="45" t="str">
        <f t="shared" si="0"/>
        <v>Sat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44381</v>
      </c>
      <c r="C9" s="45" t="str">
        <f t="shared" si="0"/>
        <v>Sun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44382</v>
      </c>
      <c r="C10" s="45" t="str">
        <f t="shared" si="0"/>
        <v>Mon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44383</v>
      </c>
      <c r="C11" s="45" t="str">
        <f t="shared" si="0"/>
        <v>Tue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44384</v>
      </c>
      <c r="C12" s="45" t="str">
        <f t="shared" si="0"/>
        <v>Wed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44385</v>
      </c>
      <c r="C13" s="45" t="str">
        <f t="shared" si="0"/>
        <v>Thu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44386</v>
      </c>
      <c r="C14" s="45" t="str">
        <f t="shared" si="0"/>
        <v>Fri</v>
      </c>
      <c r="D14" s="90">
        <f t="shared" si="3"/>
        <v>0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44387</v>
      </c>
      <c r="C15" s="45" t="str">
        <f t="shared" si="0"/>
        <v>Sat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44388</v>
      </c>
      <c r="C16" s="45" t="str">
        <f t="shared" si="0"/>
        <v>Sun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44389</v>
      </c>
      <c r="C17" s="45" t="str">
        <f t="shared" si="0"/>
        <v>Mon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44390</v>
      </c>
      <c r="C18" s="45" t="str">
        <f t="shared" si="0"/>
        <v>Tue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44391</v>
      </c>
      <c r="C19" s="45" t="str">
        <f t="shared" si="0"/>
        <v>Wed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44392</v>
      </c>
      <c r="C20" s="45" t="str">
        <f t="shared" si="0"/>
        <v>Thu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44393</v>
      </c>
      <c r="C21" s="45" t="str">
        <f t="shared" si="0"/>
        <v>Fri</v>
      </c>
      <c r="D21" s="90">
        <f t="shared" si="3"/>
        <v>0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44394</v>
      </c>
      <c r="C22" s="45" t="str">
        <f t="shared" si="0"/>
        <v>Sat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44395</v>
      </c>
      <c r="C23" s="45" t="str">
        <f t="shared" si="0"/>
        <v>Sun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44396</v>
      </c>
      <c r="C24" s="45" t="str">
        <f t="shared" si="0"/>
        <v>Mon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44397</v>
      </c>
      <c r="C25" s="45" t="str">
        <f t="shared" si="0"/>
        <v>Tue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44398</v>
      </c>
      <c r="C26" s="45" t="str">
        <f t="shared" si="0"/>
        <v>Wed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44399</v>
      </c>
      <c r="C27" s="45" t="str">
        <f t="shared" si="0"/>
        <v>Thu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44400</v>
      </c>
      <c r="C28" s="45" t="str">
        <f t="shared" si="0"/>
        <v>Fri</v>
      </c>
      <c r="D28" s="90">
        <f t="shared" si="3"/>
        <v>0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44401</v>
      </c>
      <c r="C29" s="45" t="str">
        <f t="shared" si="0"/>
        <v>Sat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44402</v>
      </c>
      <c r="C30" s="45" t="str">
        <f t="shared" si="0"/>
        <v>Sun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44403</v>
      </c>
      <c r="C31" s="45" t="str">
        <f t="shared" si="0"/>
        <v>Mon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44404</v>
      </c>
      <c r="C32" s="45" t="str">
        <f t="shared" si="0"/>
        <v>Tue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44405</v>
      </c>
      <c r="C33" s="45" t="str">
        <f t="shared" si="0"/>
        <v>Wed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44406</v>
      </c>
      <c r="C34" s="45" t="str">
        <f t="shared" si="0"/>
        <v>Thu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44407</v>
      </c>
      <c r="C35" s="45" t="str">
        <f t="shared" si="0"/>
        <v>Fri</v>
      </c>
      <c r="D35" s="90">
        <f t="shared" si="3"/>
        <v>0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44408</v>
      </c>
      <c r="C36" s="45" t="str">
        <f t="shared" si="0"/>
        <v>Sat</v>
      </c>
      <c r="D36" s="90">
        <f t="shared" si="3"/>
        <v>0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7.349999999999997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7.349999999999997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6">
    <cfRule type="cellIs" priority="71" dxfId="23" operator="equal" stopIfTrue="1">
      <formula>$B$60</formula>
    </cfRule>
  </conditionalFormatting>
  <conditionalFormatting sqref="T6:V36 G6:R36 A6:C36">
    <cfRule type="expression" priority="76" dxfId="1" stopIfTrue="1">
      <formula>WEEKDAY($B6)&gt;=6</formula>
    </cfRule>
  </conditionalFormatting>
  <conditionalFormatting sqref="D6:D36">
    <cfRule type="expression" priority="77" dxfId="1" stopIfTrue="1">
      <formula>WEEKDAY($B6)&gt;=6</formula>
    </cfRule>
    <cfRule type="expression" priority="78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15" sqref="F15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DATE(D58,8,1)</f>
        <v>44409</v>
      </c>
      <c r="C2" s="64" t="s">
        <v>38</v>
      </c>
      <c r="D2" s="63"/>
      <c r="E2" s="1"/>
      <c r="F2" s="115" t="s">
        <v>29</v>
      </c>
      <c r="G2" s="115"/>
      <c r="H2" s="100">
        <f>IF('7.21'!H2:I2&lt;&gt;"",'7.21'!H2:I2,"")</f>
      </c>
      <c r="I2" s="100"/>
      <c r="J2" s="71"/>
      <c r="L2" s="115" t="s">
        <v>53</v>
      </c>
      <c r="M2" s="115"/>
      <c r="N2" s="100">
        <f>IF('7.21'!N2:O2&lt;&gt;"",'7.21'!N2:O2,"")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44409</v>
      </c>
      <c r="C6" s="45" t="str">
        <f aca="true" t="shared" si="0" ref="C6:C36">TEXT(B6,"ddd")</f>
        <v>Sun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6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6">B6+1</f>
        <v>44410</v>
      </c>
      <c r="C7" s="45" t="str">
        <f t="shared" si="0"/>
        <v>Mon</v>
      </c>
      <c r="D7" s="90">
        <f aca="true" t="shared" si="3" ref="D7:D36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6">IF(((TEXT($B$2,"mm"))-(TEXT(B7,"mm"))=0),IF(G7&gt;=SUM(H7:N7),G7-SUM(H7:N7)+0.000001,SUM(H7:N7)-G7-0.000001),0)+0.0001</f>
        <v>0.000101</v>
      </c>
      <c r="T7" s="40">
        <f aca="true" t="shared" si="5" ref="T7:T36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6">IF(SUM(H7:N7)&gt;G7+0.0001,$B$59,"")</f>
      </c>
    </row>
    <row r="8" spans="1:23" s="10" customFormat="1" ht="14.25" customHeight="1">
      <c r="A8" s="6"/>
      <c r="B8" s="44">
        <f t="shared" si="2"/>
        <v>44411</v>
      </c>
      <c r="C8" s="45" t="str">
        <f t="shared" si="0"/>
        <v>Tue</v>
      </c>
      <c r="D8" s="90">
        <f t="shared" si="3"/>
        <v>0.35000000000000003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44412</v>
      </c>
      <c r="C9" s="45" t="str">
        <f t="shared" si="0"/>
        <v>Wed</v>
      </c>
      <c r="D9" s="90">
        <f t="shared" si="3"/>
        <v>0.35000000000000003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44413</v>
      </c>
      <c r="C10" s="45" t="str">
        <f t="shared" si="0"/>
        <v>Thu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44414</v>
      </c>
      <c r="C11" s="45" t="str">
        <f t="shared" si="0"/>
        <v>Fri</v>
      </c>
      <c r="D11" s="90">
        <f t="shared" si="3"/>
        <v>0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44415</v>
      </c>
      <c r="C12" s="45" t="str">
        <f t="shared" si="0"/>
        <v>Sat</v>
      </c>
      <c r="D12" s="90">
        <f t="shared" si="3"/>
        <v>0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44416</v>
      </c>
      <c r="C13" s="45" t="str">
        <f t="shared" si="0"/>
        <v>Sun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44417</v>
      </c>
      <c r="C14" s="45" t="str">
        <f t="shared" si="0"/>
        <v>Mon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44418</v>
      </c>
      <c r="C15" s="45" t="str">
        <f t="shared" si="0"/>
        <v>Tue</v>
      </c>
      <c r="D15" s="90">
        <f t="shared" si="3"/>
        <v>0.35000000000000003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44419</v>
      </c>
      <c r="C16" s="45" t="str">
        <f t="shared" si="0"/>
        <v>Wed</v>
      </c>
      <c r="D16" s="90">
        <f t="shared" si="3"/>
        <v>0.35000000000000003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44420</v>
      </c>
      <c r="C17" s="45" t="str">
        <f t="shared" si="0"/>
        <v>Thu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44421</v>
      </c>
      <c r="C18" s="45" t="str">
        <f t="shared" si="0"/>
        <v>Fri</v>
      </c>
      <c r="D18" s="90">
        <f t="shared" si="3"/>
        <v>0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44422</v>
      </c>
      <c r="C19" s="45" t="str">
        <f t="shared" si="0"/>
        <v>Sat</v>
      </c>
      <c r="D19" s="90">
        <f t="shared" si="3"/>
        <v>0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44423</v>
      </c>
      <c r="C20" s="45" t="str">
        <f t="shared" si="0"/>
        <v>Sun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44424</v>
      </c>
      <c r="C21" s="45" t="str">
        <f t="shared" si="0"/>
        <v>Mon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44425</v>
      </c>
      <c r="C22" s="45" t="str">
        <f t="shared" si="0"/>
        <v>Tue</v>
      </c>
      <c r="D22" s="90">
        <f t="shared" si="3"/>
        <v>0.35000000000000003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44426</v>
      </c>
      <c r="C23" s="45" t="str">
        <f t="shared" si="0"/>
        <v>Wed</v>
      </c>
      <c r="D23" s="90">
        <f t="shared" si="3"/>
        <v>0.35000000000000003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44427</v>
      </c>
      <c r="C24" s="45" t="str">
        <f t="shared" si="0"/>
        <v>Thu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44428</v>
      </c>
      <c r="C25" s="45" t="str">
        <f t="shared" si="0"/>
        <v>Fri</v>
      </c>
      <c r="D25" s="90">
        <f t="shared" si="3"/>
        <v>0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44429</v>
      </c>
      <c r="C26" s="45" t="str">
        <f t="shared" si="0"/>
        <v>Sat</v>
      </c>
      <c r="D26" s="90">
        <f t="shared" si="3"/>
        <v>0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44430</v>
      </c>
      <c r="C27" s="45" t="str">
        <f t="shared" si="0"/>
        <v>Sun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44431</v>
      </c>
      <c r="C28" s="45" t="str">
        <f t="shared" si="0"/>
        <v>Mon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44432</v>
      </c>
      <c r="C29" s="45" t="str">
        <f t="shared" si="0"/>
        <v>Tue</v>
      </c>
      <c r="D29" s="90">
        <f t="shared" si="3"/>
        <v>0.35000000000000003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44433</v>
      </c>
      <c r="C30" s="45" t="str">
        <f t="shared" si="0"/>
        <v>Wed</v>
      </c>
      <c r="D30" s="90">
        <f t="shared" si="3"/>
        <v>0.35000000000000003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44434</v>
      </c>
      <c r="C31" s="45" t="str">
        <f t="shared" si="0"/>
        <v>Thu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44435</v>
      </c>
      <c r="C32" s="45" t="str">
        <f t="shared" si="0"/>
        <v>Fri</v>
      </c>
      <c r="D32" s="90">
        <f t="shared" si="3"/>
        <v>0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44436</v>
      </c>
      <c r="C33" s="45" t="str">
        <f t="shared" si="0"/>
        <v>Sat</v>
      </c>
      <c r="D33" s="90">
        <f t="shared" si="3"/>
        <v>0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44437</v>
      </c>
      <c r="C34" s="45" t="str">
        <f t="shared" si="0"/>
        <v>Sun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>
      <c r="A35" s="6"/>
      <c r="B35" s="44">
        <f t="shared" si="2"/>
        <v>44438</v>
      </c>
      <c r="C35" s="45" t="str">
        <f t="shared" si="0"/>
        <v>Mon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3" s="10" customFormat="1" ht="14.25" customHeight="1" thickBot="1">
      <c r="A36" s="6"/>
      <c r="B36" s="44">
        <f t="shared" si="2"/>
        <v>44439</v>
      </c>
      <c r="C36" s="45" t="str">
        <f t="shared" si="0"/>
        <v>Tue</v>
      </c>
      <c r="D36" s="90">
        <f t="shared" si="3"/>
        <v>0.35000000000000003</v>
      </c>
      <c r="E36" s="77"/>
      <c r="F36" s="77"/>
      <c r="G36" s="39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0">
        <f t="shared" si="4"/>
        <v>0.000101</v>
      </c>
      <c r="T36" s="40">
        <f t="shared" si="5"/>
        <v>0</v>
      </c>
      <c r="U36" s="41">
        <f>IF(((TEXT($B$2,"mm"))-(TEXT(B36,"mm"))=0),IF(COUNTA(H36:R36,E36:F36)&gt;0,1,""),"")</f>
      </c>
      <c r="V36" s="8"/>
      <c r="W36" s="9">
        <f t="shared" si="7"/>
      </c>
    </row>
    <row r="37" spans="1:22" s="26" customFormat="1" ht="24.75" customHeight="1" thickBot="1">
      <c r="A37" s="18"/>
      <c r="B37" s="19"/>
      <c r="C37" s="20"/>
      <c r="D37" s="21">
        <f>SUM(D6:D36)</f>
        <v>8.049999999999997</v>
      </c>
      <c r="E37" s="38"/>
      <c r="F37" s="38"/>
      <c r="G37" s="23">
        <f>SUM(G6:G36)</f>
        <v>0</v>
      </c>
      <c r="H37" s="92">
        <f aca="true" t="shared" si="8" ref="H37:R37">SUM(H6:H36)</f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1">
        <f t="shared" si="8"/>
        <v>0</v>
      </c>
      <c r="O37" s="24">
        <f t="shared" si="8"/>
        <v>0</v>
      </c>
      <c r="P37" s="23">
        <f t="shared" si="8"/>
        <v>0</v>
      </c>
      <c r="Q37" s="23">
        <f t="shared" si="8"/>
        <v>0</v>
      </c>
      <c r="R37" s="22">
        <f t="shared" si="8"/>
        <v>0</v>
      </c>
      <c r="S37" s="73"/>
      <c r="T37" s="21">
        <f>T36</f>
        <v>0</v>
      </c>
      <c r="U37" s="25">
        <f>SUM(U6:U36)</f>
        <v>0</v>
      </c>
      <c r="V37" s="25">
        <f>COUNTA(V6:V36)</f>
        <v>0</v>
      </c>
    </row>
    <row r="38" spans="1:23" s="26" customFormat="1" ht="24.75" customHeight="1" thickBot="1">
      <c r="A38" s="101" t="s">
        <v>50</v>
      </c>
      <c r="B38" s="102"/>
      <c r="C38" s="102"/>
      <c r="D38" s="102"/>
      <c r="E38" s="102"/>
      <c r="F38" s="103"/>
      <c r="G38" s="81"/>
      <c r="H38" s="91">
        <f>H37/(MAX(D37,T37))</f>
        <v>0</v>
      </c>
      <c r="I38" s="91">
        <f>I37/(MAX(D37,T37))</f>
        <v>0</v>
      </c>
      <c r="J38" s="91">
        <f>J37/(MAX(D37,T37))</f>
        <v>0</v>
      </c>
      <c r="K38" s="91">
        <f>K37/(MAX(D37,T37))</f>
        <v>0</v>
      </c>
      <c r="L38" s="91">
        <f>L37/(MAX(D37,T37))</f>
        <v>0</v>
      </c>
      <c r="M38" s="91">
        <f>M37/(MAX(D37,T37))</f>
        <v>0</v>
      </c>
      <c r="N38" s="91">
        <f>N37/(MAX(D37,T37))</f>
        <v>0</v>
      </c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6" customFormat="1" ht="24.75" customHeight="1" thickBot="1">
      <c r="A39" s="82" t="s">
        <v>52</v>
      </c>
      <c r="B39" s="86"/>
      <c r="C39" s="82"/>
      <c r="D39" s="82"/>
      <c r="E39" s="82"/>
      <c r="F39" s="87">
        <f>(MAX(D37,T37))</f>
        <v>8.049999999999997</v>
      </c>
      <c r="G39" s="83"/>
      <c r="H39" s="84"/>
      <c r="I39" s="84"/>
      <c r="J39" s="84"/>
      <c r="K39" s="84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7:24" s="27" customFormat="1" ht="29.25" customHeight="1" thickBot="1">
      <c r="G40" s="104" t="str">
        <f>IF(G37=(H37+I37+J37+K37+L37+M37+N37),"בדיקה: מלוא שעות העבודה הוקצו למשימות ","אין התאמה בין שעות העבודה לשעות שהוקצו למשימות")</f>
        <v>בדיקה: מלוא שעות העבודה הוקצו למשימות </v>
      </c>
      <c r="H40" s="105"/>
      <c r="I40" s="105"/>
      <c r="J40" s="106"/>
      <c r="K40" s="84"/>
      <c r="L40" s="85"/>
      <c r="S40" s="107" t="s">
        <v>34</v>
      </c>
      <c r="T40" s="108"/>
      <c r="U40" s="109"/>
      <c r="V40" s="66">
        <f>IF(U37=0,0,V37/U37)</f>
        <v>0</v>
      </c>
      <c r="X40" s="28"/>
    </row>
    <row r="41" spans="1:4" s="29" customFormat="1" ht="21" customHeight="1" thickTop="1">
      <c r="A41" s="29" t="s">
        <v>55</v>
      </c>
      <c r="C41" s="30"/>
      <c r="D41" s="30"/>
    </row>
    <row r="42" spans="1:27" s="3" customFormat="1" ht="12.75">
      <c r="A42" s="9"/>
      <c r="B42" s="9"/>
      <c r="C42" s="31"/>
      <c r="D42" s="31"/>
      <c r="Y42" s="2"/>
      <c r="Z42" s="2"/>
      <c r="AA42" s="2"/>
    </row>
    <row r="43" spans="1:25" s="3" customFormat="1" ht="21" customHeight="1" thickBot="1">
      <c r="A43" s="68" t="s">
        <v>29</v>
      </c>
      <c r="B43" s="32"/>
      <c r="C43" s="100"/>
      <c r="D43" s="100"/>
      <c r="E43" s="100"/>
      <c r="F43" s="116" t="s">
        <v>43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 t="s">
        <v>41</v>
      </c>
      <c r="B44" s="32"/>
      <c r="C44" s="100"/>
      <c r="D44" s="100"/>
      <c r="E44" s="100"/>
      <c r="F44" s="116" t="s">
        <v>42</v>
      </c>
      <c r="G44" s="117"/>
      <c r="H44" s="117"/>
      <c r="I44" s="100"/>
      <c r="J44" s="100"/>
      <c r="K44" s="100"/>
      <c r="L44" s="100"/>
      <c r="M44" s="32"/>
      <c r="W44" s="2"/>
      <c r="X44" s="2"/>
      <c r="Y44" s="2"/>
    </row>
    <row r="45" spans="1:25" s="3" customFormat="1" ht="21" customHeight="1" thickBot="1">
      <c r="A45" s="68"/>
      <c r="B45" s="32" t="s">
        <v>30</v>
      </c>
      <c r="C45" s="100"/>
      <c r="D45" s="100"/>
      <c r="E45" s="100"/>
      <c r="F45" s="70"/>
      <c r="G45" s="69"/>
      <c r="H45" s="32" t="s">
        <v>30</v>
      </c>
      <c r="I45" s="100"/>
      <c r="J45" s="100"/>
      <c r="K45" s="100"/>
      <c r="L45" s="100"/>
      <c r="M45" s="32"/>
      <c r="N45" s="32"/>
      <c r="O45" s="71"/>
      <c r="P45" s="71"/>
      <c r="Q45" s="71"/>
      <c r="W45" s="2"/>
      <c r="X45" s="2"/>
      <c r="Y45" s="2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54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Q2:R2"/>
    <mergeCell ref="S40:U40"/>
    <mergeCell ref="A51:C51"/>
    <mergeCell ref="A49:C49"/>
    <mergeCell ref="E49:H49"/>
    <mergeCell ref="C45:E45"/>
    <mergeCell ref="A48:C48"/>
    <mergeCell ref="A50:C50"/>
    <mergeCell ref="I43:L43"/>
    <mergeCell ref="I45:L45"/>
    <mergeCell ref="C44:E44"/>
    <mergeCell ref="F44:H44"/>
    <mergeCell ref="I44:L44"/>
    <mergeCell ref="S2:T2"/>
    <mergeCell ref="F2:G2"/>
    <mergeCell ref="H2:I2"/>
    <mergeCell ref="L2:M2"/>
    <mergeCell ref="N2:O2"/>
    <mergeCell ref="O4:R4"/>
    <mergeCell ref="A4:D4"/>
    <mergeCell ref="E4:G4"/>
    <mergeCell ref="H4:N4"/>
    <mergeCell ref="C43:E43"/>
    <mergeCell ref="F43:H43"/>
    <mergeCell ref="A38:F38"/>
    <mergeCell ref="G40:J40"/>
  </mergeCells>
  <conditionalFormatting sqref="D51">
    <cfRule type="expression" priority="25" dxfId="1" stopIfTrue="1">
      <formula>OR($C51=$B$68,$C51=$B$69,$C51=$B$70)</formula>
    </cfRule>
    <cfRule type="expression" priority="26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7" dxfId="0" stopIfTrue="1">
      <formula>AND($H$2="רן",$N$2="יחזקאל")</formula>
    </cfRule>
  </conditionalFormatting>
  <conditionalFormatting sqref="W6:W36">
    <cfRule type="cellIs" priority="72" dxfId="23" operator="equal" stopIfTrue="1">
      <formula>$B$60</formula>
    </cfRule>
  </conditionalFormatting>
  <conditionalFormatting sqref="T6:V36 G6:R36 A6:C36">
    <cfRule type="expression" priority="77" dxfId="1" stopIfTrue="1">
      <formula>WEEKDAY($B6)&gt;=6</formula>
    </cfRule>
  </conditionalFormatting>
  <conditionalFormatting sqref="D6:D36">
    <cfRule type="expression" priority="78" dxfId="1" stopIfTrue="1">
      <formula>WEEKDAY($B6)&gt;=6</formula>
    </cfRule>
    <cfRule type="expression" priority="79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6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6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6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6 H6:R36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6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6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9"/>
  <sheetViews>
    <sheetView showGridLines="0" rightToLeft="1" zoomScale="80" zoomScaleNormal="8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J21" sqref="J21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5.421875" style="4" bestFit="1" customWidth="1"/>
    <col min="4" max="4" width="8.421875" style="4" customWidth="1"/>
    <col min="5" max="5" width="9.00390625" style="2" customWidth="1"/>
    <col min="6" max="6" width="10.421875" style="2" customWidth="1"/>
    <col min="7" max="7" width="7.8515625" style="2" customWidth="1"/>
    <col min="8" max="8" width="12.421875" style="2" customWidth="1"/>
    <col min="9" max="10" width="12.00390625" style="2" customWidth="1"/>
    <col min="11" max="11" width="11.00390625" style="2" customWidth="1"/>
    <col min="12" max="12" width="10.8515625" style="2" customWidth="1"/>
    <col min="13" max="13" width="11.00390625" style="2" customWidth="1"/>
    <col min="14" max="14" width="10.8515625" style="2" customWidth="1"/>
    <col min="15" max="15" width="8.8515625" style="2" customWidth="1"/>
    <col min="16" max="18" width="8.00390625" style="2" customWidth="1"/>
    <col min="19" max="19" width="12.421875" style="2" customWidth="1"/>
    <col min="20" max="20" width="9.421875" style="2" customWidth="1"/>
    <col min="21" max="21" width="8.421875" style="2" customWidth="1"/>
    <col min="22" max="22" width="12.421875" style="2" customWidth="1"/>
    <col min="23" max="23" width="29.421875" style="2" bestFit="1" customWidth="1"/>
    <col min="24" max="24" width="10.421875" style="3" customWidth="1"/>
    <col min="25" max="27" width="10.421875" style="2" customWidth="1"/>
    <col min="28" max="16384" width="9.140625" style="2" customWidth="1"/>
  </cols>
  <sheetData>
    <row r="1" ht="12.75"/>
    <row r="2" spans="1:49" ht="22.5" customHeight="1" thickBot="1">
      <c r="A2" s="60" t="s">
        <v>10</v>
      </c>
      <c r="B2" s="75">
        <f>DATE(D58,9,1)</f>
        <v>44440</v>
      </c>
      <c r="C2" s="64" t="s">
        <v>38</v>
      </c>
      <c r="D2" s="63"/>
      <c r="E2" s="1"/>
      <c r="F2" s="115" t="s">
        <v>29</v>
      </c>
      <c r="G2" s="115"/>
      <c r="H2" s="100">
        <f>IF('8.21'!H2:I2&lt;&gt;"",'8.21'!H2:I2,"")</f>
      </c>
      <c r="I2" s="100"/>
      <c r="J2" s="71"/>
      <c r="L2" s="115" t="s">
        <v>53</v>
      </c>
      <c r="M2" s="115"/>
      <c r="N2" s="100">
        <f>IF('8.21'!N2:O2&lt;&gt;"",'8.21'!N2:O2,"")</f>
      </c>
      <c r="O2" s="100"/>
      <c r="Q2" s="115" t="s">
        <v>28</v>
      </c>
      <c r="R2" s="115"/>
      <c r="S2" s="100"/>
      <c r="T2" s="100"/>
      <c r="U2" s="3"/>
      <c r="V2" s="3"/>
      <c r="W2" s="3"/>
      <c r="X2" s="2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3.5" thickBot="1">
      <c r="A3" s="4"/>
      <c r="B3" s="4"/>
      <c r="C3" s="2"/>
      <c r="D3" s="2"/>
      <c r="W3" s="3"/>
      <c r="X3" s="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3" customFormat="1" ht="38.25" customHeight="1">
      <c r="A4" s="118" t="s">
        <v>19</v>
      </c>
      <c r="B4" s="119"/>
      <c r="C4" s="119"/>
      <c r="D4" s="120"/>
      <c r="E4" s="110" t="s">
        <v>11</v>
      </c>
      <c r="F4" s="111"/>
      <c r="G4" s="112"/>
      <c r="H4" s="113" t="s">
        <v>23</v>
      </c>
      <c r="I4" s="111"/>
      <c r="J4" s="111"/>
      <c r="K4" s="111"/>
      <c r="L4" s="111"/>
      <c r="M4" s="111"/>
      <c r="N4" s="114"/>
      <c r="O4" s="110" t="s">
        <v>24</v>
      </c>
      <c r="P4" s="111"/>
      <c r="Q4" s="111"/>
      <c r="R4" s="112"/>
      <c r="S4" s="50" t="s">
        <v>33</v>
      </c>
      <c r="T4" s="50" t="s">
        <v>33</v>
      </c>
      <c r="U4" s="50" t="s">
        <v>32</v>
      </c>
      <c r="V4" s="51" t="s">
        <v>20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5" customFormat="1" ht="51.75" customHeight="1" thickBot="1">
      <c r="A5" s="52" t="s">
        <v>49</v>
      </c>
      <c r="B5" s="53" t="s">
        <v>0</v>
      </c>
      <c r="C5" s="53" t="s">
        <v>2</v>
      </c>
      <c r="D5" s="54" t="s">
        <v>21</v>
      </c>
      <c r="E5" s="53" t="s">
        <v>25</v>
      </c>
      <c r="F5" s="53" t="s">
        <v>26</v>
      </c>
      <c r="G5" s="56" t="s">
        <v>11</v>
      </c>
      <c r="H5" s="79" t="s">
        <v>56</v>
      </c>
      <c r="I5" s="79" t="s">
        <v>56</v>
      </c>
      <c r="J5" s="79" t="s">
        <v>51</v>
      </c>
      <c r="K5" s="78" t="s">
        <v>12</v>
      </c>
      <c r="L5" s="78" t="s">
        <v>13</v>
      </c>
      <c r="M5" s="78" t="s">
        <v>14</v>
      </c>
      <c r="N5" s="79" t="s">
        <v>40</v>
      </c>
      <c r="O5" s="55" t="s">
        <v>15</v>
      </c>
      <c r="P5" s="53" t="s">
        <v>16</v>
      </c>
      <c r="Q5" s="53" t="s">
        <v>17</v>
      </c>
      <c r="R5" s="56" t="s">
        <v>18</v>
      </c>
      <c r="S5" s="74" t="s">
        <v>47</v>
      </c>
      <c r="T5" s="57" t="s">
        <v>1</v>
      </c>
      <c r="U5" s="58" t="s">
        <v>1</v>
      </c>
      <c r="V5" s="59" t="s">
        <v>35</v>
      </c>
      <c r="Y5" s="36"/>
      <c r="Z5" s="37"/>
      <c r="AA5" s="3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23" s="10" customFormat="1" ht="14.25" customHeight="1">
      <c r="A6" s="6"/>
      <c r="B6" s="44">
        <f>B2</f>
        <v>44440</v>
      </c>
      <c r="C6" s="45" t="str">
        <f aca="true" t="shared" si="0" ref="C6:C35">TEXT(B6,"ddd")</f>
        <v>Wed</v>
      </c>
      <c r="D6" s="90">
        <f>IF(WEEKDAY(B6)=6,0,(IF(WEEKDAY(B6)=7,0,(IF(A6=$B$70,$D$51,(IF(A6=$B$71,0,(IF(OR(WEEKDAY(B6)=1,WEEKDAY(B6)=2,WEEKDAY(B6)=3,WEEKDAY(B6)=4,WEEKDAY(B6)=5),$D$50)))))))))</f>
        <v>0.35000000000000003</v>
      </c>
      <c r="E6" s="77"/>
      <c r="F6" s="77"/>
      <c r="G6" s="39">
        <f aca="true" t="shared" si="1" ref="G6:G35">IF(((TEXT($B$2,"mm"))-(TEXT(B6,"mm"))=0),IF(E6=0,0,(F6-E6)))</f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0">
        <f>IF(((TEXT($B$2,"mm"))-(TEXT(B6,"mm"))=0),IF(G6&gt;=SUM(H6:N6),G6-SUM(H6:N6)+0.000001,SUM(H6:N6)-G6-0.000001),0)+0.0001</f>
        <v>0.000101</v>
      </c>
      <c r="T6" s="40">
        <f>IF(((TEXT($B$2,"mm"))-(TEXT(B6,"mm"))=0),SUM(H6:R6),0)</f>
        <v>0</v>
      </c>
      <c r="U6" s="41">
        <f>IF(COUNTA(H6:R6,E6:F6)&gt;0,1,"")</f>
      </c>
      <c r="V6" s="8"/>
      <c r="W6" s="9">
        <f>IF(SUM(H6:N6)&gt;G6+0.0001,$B$59,"")</f>
      </c>
    </row>
    <row r="7" spans="1:23" s="10" customFormat="1" ht="14.25" customHeight="1">
      <c r="A7" s="6"/>
      <c r="B7" s="44">
        <f aca="true" t="shared" si="2" ref="B7:B35">B6+1</f>
        <v>44441</v>
      </c>
      <c r="C7" s="45" t="str">
        <f t="shared" si="0"/>
        <v>Thu</v>
      </c>
      <c r="D7" s="90">
        <f aca="true" t="shared" si="3" ref="D7:D35">IF(WEEKDAY(B7)=6,0,(IF(WEEKDAY(B7)=7,0,(IF(A7=$B$70,$D$51,(IF(A7=$B$71,0,(IF(OR(WEEKDAY(B7)=1,WEEKDAY(B7)=2,WEEKDAY(B7)=3,WEEKDAY(B7)=4,WEEKDAY(B7)=5),$D$50)))))))))</f>
        <v>0.35000000000000003</v>
      </c>
      <c r="E7" s="77"/>
      <c r="F7" s="77"/>
      <c r="G7" s="39">
        <f t="shared" si="1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40">
        <f aca="true" t="shared" si="4" ref="S7:S35">IF(((TEXT($B$2,"mm"))-(TEXT(B7,"mm"))=0),IF(G7&gt;=SUM(H7:N7),G7-SUM(H7:N7)+0.000001,SUM(H7:N7)-G7-0.000001),0)+0.0001</f>
        <v>0.000101</v>
      </c>
      <c r="T7" s="40">
        <f aca="true" t="shared" si="5" ref="T7:T35">IF(((TEXT($B$2,"mm"))-(TEXT(B7,"mm"))=0),T6+(SUM(H7:R7)),T6)</f>
        <v>0</v>
      </c>
      <c r="U7" s="41">
        <f aca="true" t="shared" si="6" ref="U7:U33">IF(COUNTA(H7:R7,E7:F7)&gt;0,1,"")</f>
      </c>
      <c r="V7" s="8"/>
      <c r="W7" s="9">
        <f aca="true" t="shared" si="7" ref="W7:W35">IF(SUM(H7:N7)&gt;G7+0.0001,$B$59,"")</f>
      </c>
    </row>
    <row r="8" spans="1:23" s="10" customFormat="1" ht="14.25" customHeight="1">
      <c r="A8" s="6"/>
      <c r="B8" s="44">
        <f t="shared" si="2"/>
        <v>44442</v>
      </c>
      <c r="C8" s="45" t="str">
        <f t="shared" si="0"/>
        <v>Fri</v>
      </c>
      <c r="D8" s="90">
        <f t="shared" si="3"/>
        <v>0</v>
      </c>
      <c r="E8" s="77"/>
      <c r="F8" s="77"/>
      <c r="G8" s="39">
        <f t="shared" si="1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40">
        <f t="shared" si="4"/>
        <v>0.000101</v>
      </c>
      <c r="T8" s="40">
        <f t="shared" si="5"/>
        <v>0</v>
      </c>
      <c r="U8" s="41">
        <f t="shared" si="6"/>
      </c>
      <c r="V8" s="8"/>
      <c r="W8" s="9">
        <f t="shared" si="7"/>
      </c>
    </row>
    <row r="9" spans="1:23" s="10" customFormat="1" ht="14.25" customHeight="1">
      <c r="A9" s="6"/>
      <c r="B9" s="44">
        <f t="shared" si="2"/>
        <v>44443</v>
      </c>
      <c r="C9" s="45" t="str">
        <f t="shared" si="0"/>
        <v>Sat</v>
      </c>
      <c r="D9" s="90">
        <f t="shared" si="3"/>
        <v>0</v>
      </c>
      <c r="E9" s="77"/>
      <c r="F9" s="77"/>
      <c r="G9" s="39">
        <f t="shared" si="1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0">
        <f t="shared" si="4"/>
        <v>0.000101</v>
      </c>
      <c r="T9" s="40">
        <f t="shared" si="5"/>
        <v>0</v>
      </c>
      <c r="U9" s="41">
        <f t="shared" si="6"/>
      </c>
      <c r="V9" s="8"/>
      <c r="W9" s="9">
        <f t="shared" si="7"/>
      </c>
    </row>
    <row r="10" spans="1:23" s="10" customFormat="1" ht="14.25" customHeight="1">
      <c r="A10" s="6"/>
      <c r="B10" s="44">
        <f t="shared" si="2"/>
        <v>44444</v>
      </c>
      <c r="C10" s="45" t="str">
        <f t="shared" si="0"/>
        <v>Sun</v>
      </c>
      <c r="D10" s="90">
        <f t="shared" si="3"/>
        <v>0.35000000000000003</v>
      </c>
      <c r="E10" s="77"/>
      <c r="F10" s="77"/>
      <c r="G10" s="39">
        <f t="shared" si="1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0">
        <f t="shared" si="4"/>
        <v>0.000101</v>
      </c>
      <c r="T10" s="40">
        <f t="shared" si="5"/>
        <v>0</v>
      </c>
      <c r="U10" s="41">
        <f t="shared" si="6"/>
      </c>
      <c r="V10" s="8"/>
      <c r="W10" s="9">
        <f t="shared" si="7"/>
      </c>
    </row>
    <row r="11" spans="1:23" s="10" customFormat="1" ht="14.25" customHeight="1">
      <c r="A11" s="6"/>
      <c r="B11" s="44">
        <f t="shared" si="2"/>
        <v>44445</v>
      </c>
      <c r="C11" s="45" t="str">
        <f t="shared" si="0"/>
        <v>Mon</v>
      </c>
      <c r="D11" s="90">
        <f t="shared" si="3"/>
        <v>0.35000000000000003</v>
      </c>
      <c r="E11" s="77"/>
      <c r="F11" s="77"/>
      <c r="G11" s="39">
        <f t="shared" si="1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0">
        <f t="shared" si="4"/>
        <v>0.000101</v>
      </c>
      <c r="T11" s="40">
        <f t="shared" si="5"/>
        <v>0</v>
      </c>
      <c r="U11" s="41">
        <f t="shared" si="6"/>
      </c>
      <c r="V11" s="8"/>
      <c r="W11" s="9">
        <f t="shared" si="7"/>
      </c>
    </row>
    <row r="12" spans="1:23" s="10" customFormat="1" ht="14.25" customHeight="1">
      <c r="A12" s="6"/>
      <c r="B12" s="44">
        <f t="shared" si="2"/>
        <v>44446</v>
      </c>
      <c r="C12" s="45" t="str">
        <f t="shared" si="0"/>
        <v>Tue</v>
      </c>
      <c r="D12" s="90">
        <f t="shared" si="3"/>
        <v>0.35000000000000003</v>
      </c>
      <c r="E12" s="77"/>
      <c r="F12" s="77"/>
      <c r="G12" s="39">
        <f t="shared" si="1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0">
        <f t="shared" si="4"/>
        <v>0.000101</v>
      </c>
      <c r="T12" s="40">
        <f t="shared" si="5"/>
        <v>0</v>
      </c>
      <c r="U12" s="41">
        <f t="shared" si="6"/>
      </c>
      <c r="V12" s="8"/>
      <c r="W12" s="9">
        <f t="shared" si="7"/>
      </c>
    </row>
    <row r="13" spans="1:23" s="10" customFormat="1" ht="14.25" customHeight="1">
      <c r="A13" s="6"/>
      <c r="B13" s="44">
        <f t="shared" si="2"/>
        <v>44447</v>
      </c>
      <c r="C13" s="45" t="str">
        <f t="shared" si="0"/>
        <v>Wed</v>
      </c>
      <c r="D13" s="90">
        <f t="shared" si="3"/>
        <v>0.35000000000000003</v>
      </c>
      <c r="E13" s="77"/>
      <c r="F13" s="77"/>
      <c r="G13" s="39">
        <f t="shared" si="1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0">
        <f t="shared" si="4"/>
        <v>0.000101</v>
      </c>
      <c r="T13" s="40">
        <f t="shared" si="5"/>
        <v>0</v>
      </c>
      <c r="U13" s="41">
        <f t="shared" si="6"/>
      </c>
      <c r="V13" s="8"/>
      <c r="W13" s="9">
        <f t="shared" si="7"/>
      </c>
    </row>
    <row r="14" spans="1:23" s="10" customFormat="1" ht="14.25" customHeight="1">
      <c r="A14" s="6"/>
      <c r="B14" s="44">
        <f t="shared" si="2"/>
        <v>44448</v>
      </c>
      <c r="C14" s="45" t="str">
        <f t="shared" si="0"/>
        <v>Thu</v>
      </c>
      <c r="D14" s="90">
        <f t="shared" si="3"/>
        <v>0.35000000000000003</v>
      </c>
      <c r="E14" s="77"/>
      <c r="F14" s="77"/>
      <c r="G14" s="39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0">
        <f t="shared" si="4"/>
        <v>0.000101</v>
      </c>
      <c r="T14" s="40">
        <f t="shared" si="5"/>
        <v>0</v>
      </c>
      <c r="U14" s="41">
        <f t="shared" si="6"/>
      </c>
      <c r="V14" s="8"/>
      <c r="W14" s="9">
        <f t="shared" si="7"/>
      </c>
    </row>
    <row r="15" spans="1:23" s="10" customFormat="1" ht="14.25" customHeight="1">
      <c r="A15" s="6"/>
      <c r="B15" s="44">
        <f t="shared" si="2"/>
        <v>44449</v>
      </c>
      <c r="C15" s="45" t="str">
        <f t="shared" si="0"/>
        <v>Fri</v>
      </c>
      <c r="D15" s="90">
        <f t="shared" si="3"/>
        <v>0</v>
      </c>
      <c r="E15" s="77"/>
      <c r="F15" s="77"/>
      <c r="G15" s="39">
        <f t="shared" si="1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0">
        <f t="shared" si="4"/>
        <v>0.000101</v>
      </c>
      <c r="T15" s="40">
        <f t="shared" si="5"/>
        <v>0</v>
      </c>
      <c r="U15" s="41">
        <f t="shared" si="6"/>
      </c>
      <c r="V15" s="8"/>
      <c r="W15" s="9">
        <f t="shared" si="7"/>
      </c>
    </row>
    <row r="16" spans="1:23" s="10" customFormat="1" ht="14.25" customHeight="1">
      <c r="A16" s="6"/>
      <c r="B16" s="44">
        <f t="shared" si="2"/>
        <v>44450</v>
      </c>
      <c r="C16" s="45" t="str">
        <f t="shared" si="0"/>
        <v>Sat</v>
      </c>
      <c r="D16" s="90">
        <f t="shared" si="3"/>
        <v>0</v>
      </c>
      <c r="E16" s="77"/>
      <c r="F16" s="77"/>
      <c r="G16" s="39">
        <f t="shared" si="1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40">
        <f t="shared" si="4"/>
        <v>0.000101</v>
      </c>
      <c r="T16" s="40">
        <f t="shared" si="5"/>
        <v>0</v>
      </c>
      <c r="U16" s="41">
        <f t="shared" si="6"/>
      </c>
      <c r="V16" s="8"/>
      <c r="W16" s="9">
        <f t="shared" si="7"/>
      </c>
    </row>
    <row r="17" spans="1:23" s="10" customFormat="1" ht="14.25" customHeight="1">
      <c r="A17" s="6"/>
      <c r="B17" s="44">
        <f t="shared" si="2"/>
        <v>44451</v>
      </c>
      <c r="C17" s="45" t="str">
        <f t="shared" si="0"/>
        <v>Sun</v>
      </c>
      <c r="D17" s="90">
        <f t="shared" si="3"/>
        <v>0.35000000000000003</v>
      </c>
      <c r="E17" s="77"/>
      <c r="F17" s="77"/>
      <c r="G17" s="39">
        <f t="shared" si="1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40">
        <f t="shared" si="4"/>
        <v>0.000101</v>
      </c>
      <c r="T17" s="40">
        <f t="shared" si="5"/>
        <v>0</v>
      </c>
      <c r="U17" s="41">
        <f t="shared" si="6"/>
      </c>
      <c r="V17" s="8"/>
      <c r="W17" s="9">
        <f t="shared" si="7"/>
      </c>
    </row>
    <row r="18" spans="1:23" s="10" customFormat="1" ht="14.25" customHeight="1">
      <c r="A18" s="6"/>
      <c r="B18" s="44">
        <f t="shared" si="2"/>
        <v>44452</v>
      </c>
      <c r="C18" s="45" t="str">
        <f t="shared" si="0"/>
        <v>Mon</v>
      </c>
      <c r="D18" s="90">
        <f t="shared" si="3"/>
        <v>0.35000000000000003</v>
      </c>
      <c r="E18" s="77"/>
      <c r="F18" s="77"/>
      <c r="G18" s="39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40">
        <f t="shared" si="4"/>
        <v>0.000101</v>
      </c>
      <c r="T18" s="40">
        <f t="shared" si="5"/>
        <v>0</v>
      </c>
      <c r="U18" s="41">
        <f t="shared" si="6"/>
      </c>
      <c r="V18" s="8"/>
      <c r="W18" s="9">
        <f t="shared" si="7"/>
      </c>
    </row>
    <row r="19" spans="1:23" s="10" customFormat="1" ht="14.25" customHeight="1">
      <c r="A19" s="6"/>
      <c r="B19" s="44">
        <f t="shared" si="2"/>
        <v>44453</v>
      </c>
      <c r="C19" s="45" t="str">
        <f t="shared" si="0"/>
        <v>Tue</v>
      </c>
      <c r="D19" s="90">
        <f t="shared" si="3"/>
        <v>0.35000000000000003</v>
      </c>
      <c r="E19" s="77"/>
      <c r="F19" s="77"/>
      <c r="G19" s="39">
        <f t="shared" si="1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40">
        <f t="shared" si="4"/>
        <v>0.000101</v>
      </c>
      <c r="T19" s="40">
        <f t="shared" si="5"/>
        <v>0</v>
      </c>
      <c r="U19" s="41">
        <f t="shared" si="6"/>
      </c>
      <c r="V19" s="8"/>
      <c r="W19" s="9">
        <f t="shared" si="7"/>
      </c>
    </row>
    <row r="20" spans="1:23" s="10" customFormat="1" ht="14.25" customHeight="1">
      <c r="A20" s="6"/>
      <c r="B20" s="44">
        <f t="shared" si="2"/>
        <v>44454</v>
      </c>
      <c r="C20" s="45" t="str">
        <f t="shared" si="0"/>
        <v>Wed</v>
      </c>
      <c r="D20" s="90">
        <f t="shared" si="3"/>
        <v>0.35000000000000003</v>
      </c>
      <c r="E20" s="77"/>
      <c r="F20" s="77"/>
      <c r="G20" s="39">
        <f t="shared" si="1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>
        <f t="shared" si="4"/>
        <v>0.000101</v>
      </c>
      <c r="T20" s="40">
        <f t="shared" si="5"/>
        <v>0</v>
      </c>
      <c r="U20" s="41">
        <f t="shared" si="6"/>
      </c>
      <c r="V20" s="8"/>
      <c r="W20" s="9">
        <f t="shared" si="7"/>
      </c>
    </row>
    <row r="21" spans="1:27" s="10" customFormat="1" ht="14.25" customHeight="1">
      <c r="A21" s="6"/>
      <c r="B21" s="44">
        <f t="shared" si="2"/>
        <v>44455</v>
      </c>
      <c r="C21" s="45" t="str">
        <f t="shared" si="0"/>
        <v>Thu</v>
      </c>
      <c r="D21" s="90">
        <f t="shared" si="3"/>
        <v>0.35000000000000003</v>
      </c>
      <c r="E21" s="77"/>
      <c r="F21" s="77"/>
      <c r="G21" s="39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40">
        <f t="shared" si="4"/>
        <v>0.000101</v>
      </c>
      <c r="T21" s="40">
        <f t="shared" si="5"/>
        <v>0</v>
      </c>
      <c r="U21" s="41">
        <f t="shared" si="6"/>
      </c>
      <c r="V21" s="8"/>
      <c r="W21" s="9">
        <f t="shared" si="7"/>
      </c>
      <c r="AA21" s="13"/>
    </row>
    <row r="22" spans="1:23" s="10" customFormat="1" ht="14.25" customHeight="1">
      <c r="A22" s="6"/>
      <c r="B22" s="44">
        <f t="shared" si="2"/>
        <v>44456</v>
      </c>
      <c r="C22" s="45" t="str">
        <f t="shared" si="0"/>
        <v>Fri</v>
      </c>
      <c r="D22" s="90">
        <f t="shared" si="3"/>
        <v>0</v>
      </c>
      <c r="E22" s="77"/>
      <c r="F22" s="77"/>
      <c r="G22" s="39">
        <f t="shared" si="1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40">
        <f t="shared" si="4"/>
        <v>0.000101</v>
      </c>
      <c r="T22" s="40">
        <f t="shared" si="5"/>
        <v>0</v>
      </c>
      <c r="U22" s="41">
        <f t="shared" si="6"/>
      </c>
      <c r="V22" s="8"/>
      <c r="W22" s="9">
        <f t="shared" si="7"/>
      </c>
    </row>
    <row r="23" spans="1:23" s="10" customFormat="1" ht="14.25" customHeight="1">
      <c r="A23" s="6"/>
      <c r="B23" s="44">
        <f t="shared" si="2"/>
        <v>44457</v>
      </c>
      <c r="C23" s="45" t="str">
        <f t="shared" si="0"/>
        <v>Sat</v>
      </c>
      <c r="D23" s="90">
        <f t="shared" si="3"/>
        <v>0</v>
      </c>
      <c r="E23" s="77"/>
      <c r="F23" s="77"/>
      <c r="G23" s="39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>
        <f t="shared" si="4"/>
        <v>0.000101</v>
      </c>
      <c r="T23" s="40">
        <f t="shared" si="5"/>
        <v>0</v>
      </c>
      <c r="U23" s="41">
        <f t="shared" si="6"/>
      </c>
      <c r="V23" s="8"/>
      <c r="W23" s="9">
        <f t="shared" si="7"/>
      </c>
    </row>
    <row r="24" spans="1:23" s="10" customFormat="1" ht="14.25" customHeight="1">
      <c r="A24" s="6"/>
      <c r="B24" s="44">
        <f t="shared" si="2"/>
        <v>44458</v>
      </c>
      <c r="C24" s="45" t="str">
        <f t="shared" si="0"/>
        <v>Sun</v>
      </c>
      <c r="D24" s="90">
        <f t="shared" si="3"/>
        <v>0.35000000000000003</v>
      </c>
      <c r="E24" s="77"/>
      <c r="F24" s="77"/>
      <c r="G24" s="39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0">
        <f t="shared" si="4"/>
        <v>0.000101</v>
      </c>
      <c r="T24" s="40">
        <f t="shared" si="5"/>
        <v>0</v>
      </c>
      <c r="U24" s="41">
        <f t="shared" si="6"/>
      </c>
      <c r="V24" s="8"/>
      <c r="W24" s="9">
        <f t="shared" si="7"/>
      </c>
    </row>
    <row r="25" spans="1:23" s="10" customFormat="1" ht="14.25" customHeight="1">
      <c r="A25" s="6"/>
      <c r="B25" s="44">
        <f t="shared" si="2"/>
        <v>44459</v>
      </c>
      <c r="C25" s="45" t="str">
        <f t="shared" si="0"/>
        <v>Mon</v>
      </c>
      <c r="D25" s="90">
        <f t="shared" si="3"/>
        <v>0.35000000000000003</v>
      </c>
      <c r="E25" s="77"/>
      <c r="F25" s="77"/>
      <c r="G25" s="39">
        <f t="shared" si="1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0">
        <f t="shared" si="4"/>
        <v>0.000101</v>
      </c>
      <c r="T25" s="40">
        <f t="shared" si="5"/>
        <v>0</v>
      </c>
      <c r="U25" s="41">
        <f t="shared" si="6"/>
      </c>
      <c r="V25" s="8"/>
      <c r="W25" s="9">
        <f t="shared" si="7"/>
      </c>
    </row>
    <row r="26" spans="1:23" s="10" customFormat="1" ht="14.25" customHeight="1">
      <c r="A26" s="6"/>
      <c r="B26" s="44">
        <f t="shared" si="2"/>
        <v>44460</v>
      </c>
      <c r="C26" s="45" t="str">
        <f t="shared" si="0"/>
        <v>Tue</v>
      </c>
      <c r="D26" s="90">
        <f t="shared" si="3"/>
        <v>0.35000000000000003</v>
      </c>
      <c r="E26" s="77"/>
      <c r="F26" s="77"/>
      <c r="G26" s="39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0">
        <f t="shared" si="4"/>
        <v>0.000101</v>
      </c>
      <c r="T26" s="40">
        <f t="shared" si="5"/>
        <v>0</v>
      </c>
      <c r="U26" s="41">
        <f t="shared" si="6"/>
      </c>
      <c r="V26" s="8"/>
      <c r="W26" s="9">
        <f t="shared" si="7"/>
      </c>
    </row>
    <row r="27" spans="1:23" s="10" customFormat="1" ht="14.25" customHeight="1">
      <c r="A27" s="6"/>
      <c r="B27" s="44">
        <f t="shared" si="2"/>
        <v>44461</v>
      </c>
      <c r="C27" s="45" t="str">
        <f t="shared" si="0"/>
        <v>Wed</v>
      </c>
      <c r="D27" s="90">
        <f t="shared" si="3"/>
        <v>0.35000000000000003</v>
      </c>
      <c r="E27" s="77"/>
      <c r="F27" s="77"/>
      <c r="G27" s="39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0">
        <f t="shared" si="4"/>
        <v>0.000101</v>
      </c>
      <c r="T27" s="40">
        <f t="shared" si="5"/>
        <v>0</v>
      </c>
      <c r="U27" s="41">
        <f t="shared" si="6"/>
      </c>
      <c r="V27" s="8"/>
      <c r="W27" s="9">
        <f t="shared" si="7"/>
      </c>
    </row>
    <row r="28" spans="1:23" s="10" customFormat="1" ht="14.25" customHeight="1">
      <c r="A28" s="6"/>
      <c r="B28" s="44">
        <f t="shared" si="2"/>
        <v>44462</v>
      </c>
      <c r="C28" s="45" t="str">
        <f t="shared" si="0"/>
        <v>Thu</v>
      </c>
      <c r="D28" s="90">
        <f t="shared" si="3"/>
        <v>0.35000000000000003</v>
      </c>
      <c r="E28" s="77"/>
      <c r="F28" s="77"/>
      <c r="G28" s="39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0">
        <f t="shared" si="4"/>
        <v>0.000101</v>
      </c>
      <c r="T28" s="40">
        <f t="shared" si="5"/>
        <v>0</v>
      </c>
      <c r="U28" s="41">
        <f t="shared" si="6"/>
      </c>
      <c r="V28" s="8"/>
      <c r="W28" s="9">
        <f t="shared" si="7"/>
      </c>
    </row>
    <row r="29" spans="1:23" s="10" customFormat="1" ht="14.25" customHeight="1">
      <c r="A29" s="6"/>
      <c r="B29" s="44">
        <f t="shared" si="2"/>
        <v>44463</v>
      </c>
      <c r="C29" s="45" t="str">
        <f t="shared" si="0"/>
        <v>Fri</v>
      </c>
      <c r="D29" s="90">
        <f t="shared" si="3"/>
        <v>0</v>
      </c>
      <c r="E29" s="77"/>
      <c r="F29" s="77"/>
      <c r="G29" s="39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>
        <f t="shared" si="4"/>
        <v>0.000101</v>
      </c>
      <c r="T29" s="40">
        <f t="shared" si="5"/>
        <v>0</v>
      </c>
      <c r="U29" s="41">
        <f t="shared" si="6"/>
      </c>
      <c r="V29" s="8"/>
      <c r="W29" s="9">
        <f t="shared" si="7"/>
      </c>
    </row>
    <row r="30" spans="1:23" s="10" customFormat="1" ht="14.25" customHeight="1">
      <c r="A30" s="6"/>
      <c r="B30" s="44">
        <f t="shared" si="2"/>
        <v>44464</v>
      </c>
      <c r="C30" s="45" t="str">
        <f t="shared" si="0"/>
        <v>Sat</v>
      </c>
      <c r="D30" s="90">
        <f t="shared" si="3"/>
        <v>0</v>
      </c>
      <c r="E30" s="77"/>
      <c r="F30" s="77"/>
      <c r="G30" s="39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0">
        <f t="shared" si="4"/>
        <v>0.000101</v>
      </c>
      <c r="T30" s="40">
        <f t="shared" si="5"/>
        <v>0</v>
      </c>
      <c r="U30" s="41">
        <f t="shared" si="6"/>
      </c>
      <c r="V30" s="8"/>
      <c r="W30" s="9">
        <f t="shared" si="7"/>
      </c>
    </row>
    <row r="31" spans="1:23" s="10" customFormat="1" ht="14.25" customHeight="1">
      <c r="A31" s="6"/>
      <c r="B31" s="44">
        <f t="shared" si="2"/>
        <v>44465</v>
      </c>
      <c r="C31" s="45" t="str">
        <f t="shared" si="0"/>
        <v>Sun</v>
      </c>
      <c r="D31" s="90">
        <f t="shared" si="3"/>
        <v>0.35000000000000003</v>
      </c>
      <c r="E31" s="77"/>
      <c r="F31" s="77"/>
      <c r="G31" s="39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0">
        <f t="shared" si="4"/>
        <v>0.000101</v>
      </c>
      <c r="T31" s="40">
        <f t="shared" si="5"/>
        <v>0</v>
      </c>
      <c r="U31" s="41">
        <f t="shared" si="6"/>
      </c>
      <c r="V31" s="8"/>
      <c r="W31" s="9">
        <f t="shared" si="7"/>
      </c>
    </row>
    <row r="32" spans="1:23" s="10" customFormat="1" ht="14.25" customHeight="1">
      <c r="A32" s="6"/>
      <c r="B32" s="44">
        <f t="shared" si="2"/>
        <v>44466</v>
      </c>
      <c r="C32" s="45" t="str">
        <f t="shared" si="0"/>
        <v>Mon</v>
      </c>
      <c r="D32" s="90">
        <f t="shared" si="3"/>
        <v>0.35000000000000003</v>
      </c>
      <c r="E32" s="77"/>
      <c r="F32" s="77"/>
      <c r="G32" s="39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0">
        <f t="shared" si="4"/>
        <v>0.000101</v>
      </c>
      <c r="T32" s="40">
        <f t="shared" si="5"/>
        <v>0</v>
      </c>
      <c r="U32" s="41">
        <f t="shared" si="6"/>
      </c>
      <c r="V32" s="8"/>
      <c r="W32" s="9">
        <f t="shared" si="7"/>
      </c>
    </row>
    <row r="33" spans="1:23" s="10" customFormat="1" ht="14.25" customHeight="1">
      <c r="A33" s="6"/>
      <c r="B33" s="44">
        <f t="shared" si="2"/>
        <v>44467</v>
      </c>
      <c r="C33" s="45" t="str">
        <f t="shared" si="0"/>
        <v>Tue</v>
      </c>
      <c r="D33" s="90">
        <f t="shared" si="3"/>
        <v>0.35000000000000003</v>
      </c>
      <c r="E33" s="77"/>
      <c r="F33" s="77"/>
      <c r="G33" s="39">
        <f>IF(((TEXT($B$2,"mm"))-(TEXT(B33,"mm"))=0),IF(E33=0,0,(F33-E33)))</f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>
        <f t="shared" si="4"/>
        <v>0.000101</v>
      </c>
      <c r="T33" s="40">
        <f t="shared" si="5"/>
        <v>0</v>
      </c>
      <c r="U33" s="41">
        <f t="shared" si="6"/>
      </c>
      <c r="V33" s="8"/>
      <c r="W33" s="9">
        <f t="shared" si="7"/>
      </c>
    </row>
    <row r="34" spans="1:23" s="10" customFormat="1" ht="14.25" customHeight="1">
      <c r="A34" s="6"/>
      <c r="B34" s="44">
        <f t="shared" si="2"/>
        <v>44468</v>
      </c>
      <c r="C34" s="45" t="str">
        <f t="shared" si="0"/>
        <v>Wed</v>
      </c>
      <c r="D34" s="90">
        <f t="shared" si="3"/>
        <v>0.35000000000000003</v>
      </c>
      <c r="E34" s="77"/>
      <c r="F34" s="77"/>
      <c r="G34" s="39">
        <f>IF(((TEXT($B$2,"mm"))-(TEXT(B34,"mm"))=0),IF(E34=0,0,(F34-E34)))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0">
        <f t="shared" si="4"/>
        <v>0.000101</v>
      </c>
      <c r="T34" s="40">
        <f>IF(((TEXT($B$2,"mm"))-(TEXT(B34,"mm"))=0),T33+(SUM(H34:R34)),T33)</f>
        <v>0</v>
      </c>
      <c r="U34" s="41">
        <f>IF(((TEXT($B$2,"mm"))-(TEXT(B34,"mm"))=0),IF(COUNTA(H34:R34,E34:F34)&gt;0,1,""),"")</f>
      </c>
      <c r="V34" s="8"/>
      <c r="W34" s="9">
        <f t="shared" si="7"/>
      </c>
    </row>
    <row r="35" spans="1:23" s="10" customFormat="1" ht="14.25" customHeight="1" thickBot="1">
      <c r="A35" s="6"/>
      <c r="B35" s="44">
        <f t="shared" si="2"/>
        <v>44469</v>
      </c>
      <c r="C35" s="45" t="str">
        <f t="shared" si="0"/>
        <v>Thu</v>
      </c>
      <c r="D35" s="90">
        <f t="shared" si="3"/>
        <v>0.35000000000000003</v>
      </c>
      <c r="E35" s="77"/>
      <c r="F35" s="77"/>
      <c r="G35" s="39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0">
        <f t="shared" si="4"/>
        <v>0.000101</v>
      </c>
      <c r="T35" s="40">
        <f t="shared" si="5"/>
        <v>0</v>
      </c>
      <c r="U35" s="41">
        <f>IF(((TEXT($B$2,"mm"))-(TEXT(B35,"mm"))=0),IF(COUNTA(H35:R35,E35:F35)&gt;0,1,""),"")</f>
      </c>
      <c r="V35" s="8"/>
      <c r="W35" s="9">
        <f t="shared" si="7"/>
      </c>
    </row>
    <row r="36" spans="1:22" s="26" customFormat="1" ht="24.75" customHeight="1" thickBot="1">
      <c r="A36" s="18"/>
      <c r="B36" s="19"/>
      <c r="C36" s="20"/>
      <c r="D36" s="21">
        <f>SUM(D6:D35)</f>
        <v>7.699999999999997</v>
      </c>
      <c r="E36" s="38"/>
      <c r="F36" s="38"/>
      <c r="G36" s="23">
        <f aca="true" t="shared" si="8" ref="G36:R36">SUM(G6:G35)</f>
        <v>0</v>
      </c>
      <c r="H36" s="92">
        <f t="shared" si="8"/>
        <v>0</v>
      </c>
      <c r="I36" s="92">
        <f t="shared" si="8"/>
        <v>0</v>
      </c>
      <c r="J36" s="92">
        <f t="shared" si="8"/>
        <v>0</v>
      </c>
      <c r="K36" s="92">
        <f t="shared" si="8"/>
        <v>0</v>
      </c>
      <c r="L36" s="92">
        <f t="shared" si="8"/>
        <v>0</v>
      </c>
      <c r="M36" s="92">
        <f t="shared" si="8"/>
        <v>0</v>
      </c>
      <c r="N36" s="92">
        <f t="shared" si="8"/>
        <v>0</v>
      </c>
      <c r="O36" s="92">
        <f t="shared" si="8"/>
        <v>0</v>
      </c>
      <c r="P36" s="92">
        <f t="shared" si="8"/>
        <v>0</v>
      </c>
      <c r="Q36" s="92">
        <f t="shared" si="8"/>
        <v>0</v>
      </c>
      <c r="R36" s="92">
        <f t="shared" si="8"/>
        <v>0</v>
      </c>
      <c r="S36" s="73"/>
      <c r="T36" s="21">
        <f>T35</f>
        <v>0</v>
      </c>
      <c r="U36" s="25">
        <f>SUM(U6:U35)</f>
        <v>0</v>
      </c>
      <c r="V36" s="25">
        <f>COUNTA(V6:V35)</f>
        <v>0</v>
      </c>
    </row>
    <row r="37" spans="1:23" s="26" customFormat="1" ht="24.75" customHeight="1" thickBot="1">
      <c r="A37" s="101" t="s">
        <v>50</v>
      </c>
      <c r="B37" s="102"/>
      <c r="C37" s="102"/>
      <c r="D37" s="102"/>
      <c r="E37" s="102"/>
      <c r="F37" s="103"/>
      <c r="G37" s="81"/>
      <c r="H37" s="91">
        <f>H36/(MAX(D36,T36))</f>
        <v>0</v>
      </c>
      <c r="I37" s="91">
        <f>I36/(MAX(D36,T36))</f>
        <v>0</v>
      </c>
      <c r="J37" s="91">
        <f>J36/(MAX(D36,T36))</f>
        <v>0</v>
      </c>
      <c r="K37" s="91">
        <f>K36/(MAX(D36,T36))</f>
        <v>0</v>
      </c>
      <c r="L37" s="91">
        <f>L36/(MAX(D36,T36))</f>
        <v>0</v>
      </c>
      <c r="M37" s="91">
        <f>M36/(MAX(D36,T36))</f>
        <v>0</v>
      </c>
      <c r="N37" s="91">
        <f>N36/(MAX(D36,T36))</f>
        <v>0</v>
      </c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6" customFormat="1" ht="24.75" customHeight="1" thickBot="1">
      <c r="A38" s="82" t="s">
        <v>52</v>
      </c>
      <c r="B38" s="86"/>
      <c r="C38" s="82"/>
      <c r="D38" s="82"/>
      <c r="E38" s="82"/>
      <c r="F38" s="87">
        <f>(MAX(D36,T36))</f>
        <v>7.699999999999997</v>
      </c>
      <c r="G38" s="83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7:24" s="27" customFormat="1" ht="29.25" customHeight="1" thickBot="1">
      <c r="G39" s="104" t="str">
        <f>IF(G36=(H36+I36+J36+K36+L36+M36+N36),"בדיקה: מלוא שעות העבודה הוקצו למשימות ","אין התאמה בין שעות העבודה לשעות שהוקצו למשימות")</f>
        <v>בדיקה: מלוא שעות העבודה הוקצו למשימות </v>
      </c>
      <c r="H39" s="105"/>
      <c r="I39" s="105"/>
      <c r="J39" s="106"/>
      <c r="K39" s="84"/>
      <c r="L39" s="85"/>
      <c r="S39" s="107" t="s">
        <v>34</v>
      </c>
      <c r="T39" s="108"/>
      <c r="U39" s="109"/>
      <c r="V39" s="66">
        <f>IF(U36=0,0,V36/U36)</f>
        <v>0</v>
      </c>
      <c r="X39" s="28"/>
    </row>
    <row r="40" spans="1:4" s="29" customFormat="1" ht="21" customHeight="1" thickTop="1">
      <c r="A40" s="29" t="s">
        <v>55</v>
      </c>
      <c r="C40" s="30"/>
      <c r="D40" s="30"/>
    </row>
    <row r="41" spans="1:27" s="3" customFormat="1" ht="12.75">
      <c r="A41" s="9"/>
      <c r="B41" s="9"/>
      <c r="C41" s="31"/>
      <c r="D41" s="31"/>
      <c r="Y41" s="2"/>
      <c r="Z41" s="2"/>
      <c r="AA41" s="2"/>
    </row>
    <row r="42" spans="1:25" s="3" customFormat="1" ht="21" customHeight="1" thickBot="1">
      <c r="A42" s="68" t="s">
        <v>29</v>
      </c>
      <c r="B42" s="32"/>
      <c r="C42" s="100"/>
      <c r="D42" s="100"/>
      <c r="E42" s="100"/>
      <c r="F42" s="116" t="s">
        <v>43</v>
      </c>
      <c r="G42" s="117"/>
      <c r="H42" s="117"/>
      <c r="I42" s="100"/>
      <c r="J42" s="100"/>
      <c r="K42" s="100"/>
      <c r="L42" s="100"/>
      <c r="M42" s="32"/>
      <c r="W42" s="2"/>
      <c r="X42" s="2"/>
      <c r="Y42" s="2"/>
    </row>
    <row r="43" spans="1:25" s="3" customFormat="1" ht="21" customHeight="1" thickBot="1">
      <c r="A43" s="68" t="s">
        <v>41</v>
      </c>
      <c r="B43" s="32"/>
      <c r="C43" s="100"/>
      <c r="D43" s="100"/>
      <c r="E43" s="100"/>
      <c r="F43" s="116" t="s">
        <v>42</v>
      </c>
      <c r="G43" s="117"/>
      <c r="H43" s="117"/>
      <c r="I43" s="100"/>
      <c r="J43" s="100"/>
      <c r="K43" s="100"/>
      <c r="L43" s="100"/>
      <c r="M43" s="32"/>
      <c r="W43" s="2"/>
      <c r="X43" s="2"/>
      <c r="Y43" s="2"/>
    </row>
    <row r="44" spans="1:25" s="3" customFormat="1" ht="21" customHeight="1" thickBot="1">
      <c r="A44" s="68"/>
      <c r="B44" s="32" t="s">
        <v>30</v>
      </c>
      <c r="C44" s="100"/>
      <c r="D44" s="100"/>
      <c r="E44" s="100"/>
      <c r="F44" s="70"/>
      <c r="G44" s="69"/>
      <c r="H44" s="32" t="s">
        <v>30</v>
      </c>
      <c r="I44" s="100"/>
      <c r="J44" s="100"/>
      <c r="K44" s="100"/>
      <c r="L44" s="100"/>
      <c r="M44" s="32"/>
      <c r="N44" s="32"/>
      <c r="O44" s="71"/>
      <c r="P44" s="71"/>
      <c r="Q44" s="71"/>
      <c r="W44" s="2"/>
      <c r="X44" s="2"/>
      <c r="Y44" s="2"/>
    </row>
    <row r="45" spans="1:4" s="3" customFormat="1" ht="12.75">
      <c r="A45" s="9"/>
      <c r="B45" s="9"/>
      <c r="C45" s="31"/>
      <c r="D45" s="31"/>
    </row>
    <row r="46" spans="1:4" s="3" customFormat="1" ht="12.75">
      <c r="A46" s="9"/>
      <c r="B46" s="9"/>
      <c r="C46" s="31"/>
      <c r="D46" s="31"/>
    </row>
    <row r="47" spans="1:4" s="3" customFormat="1" ht="12.75">
      <c r="A47" s="9"/>
      <c r="B47" s="9"/>
      <c r="C47" s="31"/>
      <c r="D47" s="31"/>
    </row>
    <row r="48" spans="1:4" s="3" customFormat="1" ht="27" customHeight="1">
      <c r="A48" s="124" t="s">
        <v>57</v>
      </c>
      <c r="B48" s="125"/>
      <c r="C48" s="126"/>
      <c r="D48" s="62" t="s">
        <v>37</v>
      </c>
    </row>
    <row r="49" spans="1:16" s="3" customFormat="1" ht="26.25" customHeight="1">
      <c r="A49" s="121" t="s">
        <v>36</v>
      </c>
      <c r="B49" s="122"/>
      <c r="C49" s="123"/>
      <c r="D49" s="61">
        <v>1</v>
      </c>
      <c r="E49" s="127" t="s">
        <v>46</v>
      </c>
      <c r="F49" s="127"/>
      <c r="G49" s="127"/>
      <c r="H49" s="127"/>
      <c r="I49" s="65"/>
      <c r="P49" s="67"/>
    </row>
    <row r="50" spans="1:4" s="3" customFormat="1" ht="22.5" customHeight="1">
      <c r="A50" s="121" t="s">
        <v>31</v>
      </c>
      <c r="B50" s="122"/>
      <c r="C50" s="123"/>
      <c r="D50" s="72">
        <v>0.35000000000000003</v>
      </c>
    </row>
    <row r="51" spans="1:16" s="3" customFormat="1" ht="22.5" customHeight="1">
      <c r="A51" s="121" t="s">
        <v>44</v>
      </c>
      <c r="B51" s="122"/>
      <c r="C51" s="123"/>
      <c r="D51" s="7">
        <v>0.1875</v>
      </c>
      <c r="P51" s="67"/>
    </row>
    <row r="52" spans="1:4" s="3" customFormat="1" ht="12.75">
      <c r="A52" s="33"/>
      <c r="B52" s="9"/>
      <c r="C52" s="31"/>
      <c r="D52" s="31"/>
    </row>
    <row r="53" spans="1:4" s="3" customFormat="1" ht="12.75">
      <c r="A53" s="33"/>
      <c r="B53" s="9"/>
      <c r="C53" s="31"/>
      <c r="D53" s="31"/>
    </row>
    <row r="54" spans="1:4" s="3" customFormat="1" ht="12.75">
      <c r="A54" s="33"/>
      <c r="B54" s="9"/>
      <c r="C54" s="31"/>
      <c r="D54" s="31"/>
    </row>
    <row r="55" spans="1:4" s="3" customFormat="1" ht="12.75">
      <c r="A55" s="33"/>
      <c r="B55" s="9"/>
      <c r="C55" s="31"/>
      <c r="D55" s="31"/>
    </row>
    <row r="56" spans="1:4" s="3" customFormat="1" ht="12.75">
      <c r="A56" s="33"/>
      <c r="B56" s="9"/>
      <c r="C56" s="31"/>
      <c r="D56" s="31"/>
    </row>
    <row r="57" spans="1:4" s="35" customFormat="1" ht="12.75">
      <c r="A57" s="33"/>
      <c r="B57" s="93"/>
      <c r="C57" s="94"/>
      <c r="D57" s="94"/>
    </row>
    <row r="58" spans="1:4" s="35" customFormat="1" ht="12.75">
      <c r="A58" s="34" t="s">
        <v>45</v>
      </c>
      <c r="B58" s="93" t="s">
        <v>45</v>
      </c>
      <c r="C58" s="94"/>
      <c r="D58" s="94">
        <v>2021</v>
      </c>
    </row>
    <row r="59" spans="1:4" s="35" customFormat="1" ht="12.75">
      <c r="A59" s="34"/>
      <c r="B59" s="93"/>
      <c r="C59" s="94"/>
      <c r="D59" s="94"/>
    </row>
    <row r="60" spans="1:4" s="35" customFormat="1" ht="12.75">
      <c r="A60" s="34"/>
      <c r="B60" s="93" t="s">
        <v>39</v>
      </c>
      <c r="C60" s="94"/>
      <c r="D60" s="94"/>
    </row>
    <row r="61" spans="1:15" s="35" customFormat="1" ht="12.75">
      <c r="A61" s="34"/>
      <c r="B61" s="93"/>
      <c r="C61" s="94"/>
      <c r="D61" s="94"/>
      <c r="K61" s="93"/>
      <c r="L61" s="93"/>
      <c r="M61" s="93"/>
      <c r="N61" s="93"/>
      <c r="O61" s="93"/>
    </row>
    <row r="62" spans="1:4" s="93" customFormat="1" ht="12.75">
      <c r="A62" s="34"/>
      <c r="C62" s="95"/>
      <c r="D62" s="95"/>
    </row>
    <row r="63" spans="1:4" s="93" customFormat="1" ht="12.75">
      <c r="A63" s="34"/>
      <c r="B63" s="33" t="s">
        <v>3</v>
      </c>
      <c r="C63" s="95"/>
      <c r="D63" s="95"/>
    </row>
    <row r="64" spans="1:4" s="93" customFormat="1" ht="12.75">
      <c r="A64" s="34"/>
      <c r="B64" s="33" t="s">
        <v>4</v>
      </c>
      <c r="C64" s="95"/>
      <c r="D64" s="95"/>
    </row>
    <row r="65" spans="1:4" s="93" customFormat="1" ht="12.75">
      <c r="A65" s="34"/>
      <c r="B65" s="33" t="s">
        <v>5</v>
      </c>
      <c r="C65" s="95"/>
      <c r="D65" s="95"/>
    </row>
    <row r="66" spans="1:4" s="93" customFormat="1" ht="12.75">
      <c r="A66" s="34"/>
      <c r="B66" s="33" t="s">
        <v>6</v>
      </c>
      <c r="C66" s="95"/>
      <c r="D66" s="95"/>
    </row>
    <row r="67" spans="1:4" s="93" customFormat="1" ht="12.75">
      <c r="A67" s="34"/>
      <c r="B67" s="33" t="s">
        <v>7</v>
      </c>
      <c r="C67" s="95"/>
      <c r="D67" s="95"/>
    </row>
    <row r="68" spans="1:4" s="93" customFormat="1" ht="12.75">
      <c r="A68" s="34"/>
      <c r="B68" s="33" t="s">
        <v>8</v>
      </c>
      <c r="C68" s="95"/>
      <c r="D68" s="95"/>
    </row>
    <row r="69" spans="1:4" s="93" customFormat="1" ht="12.75">
      <c r="A69" s="34"/>
      <c r="B69" s="33" t="s">
        <v>9</v>
      </c>
      <c r="C69" s="95"/>
      <c r="D69" s="95"/>
    </row>
    <row r="70" spans="1:4" s="93" customFormat="1" ht="12.75">
      <c r="A70" s="34"/>
      <c r="B70" s="33" t="s">
        <v>22</v>
      </c>
      <c r="C70" s="95"/>
      <c r="D70" s="95"/>
    </row>
    <row r="71" spans="1:4" s="93" customFormat="1" ht="12.75">
      <c r="A71" s="34"/>
      <c r="B71" s="33" t="s">
        <v>48</v>
      </c>
      <c r="C71" s="95"/>
      <c r="D71" s="95"/>
    </row>
    <row r="72" spans="1:4" s="93" customFormat="1" ht="12.75">
      <c r="A72" s="34"/>
      <c r="B72" s="34"/>
      <c r="C72" s="95"/>
      <c r="D72" s="95"/>
    </row>
    <row r="73" spans="1:4" s="93" customFormat="1" ht="12.75">
      <c r="A73" s="34"/>
      <c r="B73" s="34" t="s">
        <v>27</v>
      </c>
      <c r="C73" s="95"/>
      <c r="D73" s="95"/>
    </row>
    <row r="74" spans="1:4" s="93" customFormat="1" ht="12.75">
      <c r="A74" s="34"/>
      <c r="B74" s="34"/>
      <c r="C74" s="95"/>
      <c r="D74" s="95"/>
    </row>
    <row r="75" spans="1:4" s="93" customFormat="1" ht="12.75">
      <c r="A75" s="34"/>
      <c r="B75" s="34">
        <v>39448</v>
      </c>
      <c r="C75" s="95"/>
      <c r="D75" s="95"/>
    </row>
    <row r="76" spans="1:4" s="93" customFormat="1" ht="12.75">
      <c r="A76" s="34"/>
      <c r="B76" s="34">
        <v>39479</v>
      </c>
      <c r="C76" s="95"/>
      <c r="D76" s="95"/>
    </row>
    <row r="77" spans="1:4" s="93" customFormat="1" ht="12.75">
      <c r="A77" s="34"/>
      <c r="B77" s="34">
        <v>39508</v>
      </c>
      <c r="C77" s="95"/>
      <c r="D77" s="95"/>
    </row>
    <row r="78" spans="1:4" s="93" customFormat="1" ht="12.75">
      <c r="A78" s="34"/>
      <c r="B78" s="34">
        <v>39539</v>
      </c>
      <c r="C78" s="95"/>
      <c r="D78" s="95"/>
    </row>
    <row r="79" spans="1:4" s="93" customFormat="1" ht="12.75">
      <c r="A79" s="34"/>
      <c r="B79" s="34">
        <v>39569</v>
      </c>
      <c r="C79" s="95"/>
      <c r="D79" s="95"/>
    </row>
    <row r="80" spans="1:4" s="93" customFormat="1" ht="12.75">
      <c r="A80" s="34"/>
      <c r="B80" s="34">
        <v>39600</v>
      </c>
      <c r="C80" s="95"/>
      <c r="D80" s="95"/>
    </row>
    <row r="81" spans="1:4" s="93" customFormat="1" ht="12.75">
      <c r="A81" s="34"/>
      <c r="B81" s="34">
        <v>39630</v>
      </c>
      <c r="C81" s="95"/>
      <c r="D81" s="95"/>
    </row>
    <row r="82" spans="1:4" s="93" customFormat="1" ht="12.75">
      <c r="A82" s="34"/>
      <c r="B82" s="34">
        <v>39661</v>
      </c>
      <c r="C82" s="95"/>
      <c r="D82" s="95"/>
    </row>
    <row r="83" spans="1:4" s="93" customFormat="1" ht="12.75">
      <c r="A83" s="34"/>
      <c r="B83" s="34">
        <v>39692</v>
      </c>
      <c r="C83" s="95"/>
      <c r="D83" s="95"/>
    </row>
    <row r="84" spans="1:4" s="93" customFormat="1" ht="12.75">
      <c r="A84" s="34"/>
      <c r="B84" s="34">
        <v>39722</v>
      </c>
      <c r="C84" s="95"/>
      <c r="D84" s="95"/>
    </row>
    <row r="85" spans="1:4" s="93" customFormat="1" ht="12.75">
      <c r="A85" s="34"/>
      <c r="B85" s="34">
        <v>39753</v>
      </c>
      <c r="C85" s="95"/>
      <c r="D85" s="95"/>
    </row>
    <row r="86" spans="1:4" s="93" customFormat="1" ht="12.75">
      <c r="A86" s="34"/>
      <c r="B86" s="34">
        <v>39783</v>
      </c>
      <c r="C86" s="95"/>
      <c r="D86" s="95"/>
    </row>
    <row r="87" spans="1:4" s="93" customFormat="1" ht="12.75">
      <c r="A87" s="34"/>
      <c r="B87" s="34">
        <v>39814</v>
      </c>
      <c r="C87" s="95"/>
      <c r="D87" s="95"/>
    </row>
    <row r="88" spans="1:4" s="93" customFormat="1" ht="12.75">
      <c r="A88" s="34"/>
      <c r="B88" s="34">
        <v>39845</v>
      </c>
      <c r="C88" s="95"/>
      <c r="D88" s="95"/>
    </row>
    <row r="89" spans="1:4" s="93" customFormat="1" ht="12.75">
      <c r="A89" s="34"/>
      <c r="B89" s="34">
        <v>39873</v>
      </c>
      <c r="C89" s="95"/>
      <c r="D89" s="95"/>
    </row>
    <row r="90" spans="1:4" s="93" customFormat="1" ht="12.75">
      <c r="A90" s="34"/>
      <c r="B90" s="34">
        <v>39904</v>
      </c>
      <c r="C90" s="95"/>
      <c r="D90" s="95"/>
    </row>
    <row r="91" spans="1:4" s="93" customFormat="1" ht="12.75">
      <c r="A91" s="34"/>
      <c r="B91" s="34">
        <v>39934</v>
      </c>
      <c r="C91" s="95"/>
      <c r="D91" s="95"/>
    </row>
    <row r="92" spans="1:4" s="93" customFormat="1" ht="12.75">
      <c r="A92" s="34"/>
      <c r="B92" s="34">
        <v>39965</v>
      </c>
      <c r="C92" s="95"/>
      <c r="D92" s="95"/>
    </row>
    <row r="93" spans="1:4" s="93" customFormat="1" ht="12.75">
      <c r="A93" s="34"/>
      <c r="B93" s="34">
        <v>39995</v>
      </c>
      <c r="C93" s="95"/>
      <c r="D93" s="95"/>
    </row>
    <row r="94" spans="1:4" s="93" customFormat="1" ht="12.75">
      <c r="A94" s="34"/>
      <c r="B94" s="34">
        <v>40026</v>
      </c>
      <c r="C94" s="95"/>
      <c r="D94" s="95"/>
    </row>
    <row r="95" spans="1:4" s="93" customFormat="1" ht="12.75">
      <c r="A95" s="34"/>
      <c r="B95" s="34">
        <v>40057</v>
      </c>
      <c r="C95" s="95"/>
      <c r="D95" s="95"/>
    </row>
    <row r="96" spans="1:4" s="93" customFormat="1" ht="12.75">
      <c r="A96" s="34"/>
      <c r="B96" s="34">
        <v>40087</v>
      </c>
      <c r="C96" s="95"/>
      <c r="D96" s="95"/>
    </row>
    <row r="97" spans="1:4" s="93" customFormat="1" ht="12.75">
      <c r="A97" s="34"/>
      <c r="B97" s="34">
        <v>40118</v>
      </c>
      <c r="C97" s="95"/>
      <c r="D97" s="95"/>
    </row>
    <row r="98" spans="1:4" s="93" customFormat="1" ht="12.75">
      <c r="A98" s="34"/>
      <c r="B98" s="34">
        <v>40148</v>
      </c>
      <c r="C98" s="95"/>
      <c r="D98" s="95"/>
    </row>
    <row r="99" spans="1:4" s="93" customFormat="1" ht="12.75">
      <c r="A99" s="34"/>
      <c r="B99" s="34">
        <v>40179</v>
      </c>
      <c r="C99" s="95"/>
      <c r="D99" s="95"/>
    </row>
    <row r="100" spans="1:4" s="93" customFormat="1" ht="12.75">
      <c r="A100" s="34"/>
      <c r="B100" s="34">
        <v>40210</v>
      </c>
      <c r="C100" s="95"/>
      <c r="D100" s="95"/>
    </row>
    <row r="101" spans="1:4" s="93" customFormat="1" ht="12.75">
      <c r="A101" s="34"/>
      <c r="B101" s="34">
        <v>40238</v>
      </c>
      <c r="C101" s="95"/>
      <c r="D101" s="95"/>
    </row>
    <row r="102" spans="1:4" s="93" customFormat="1" ht="12.75">
      <c r="A102" s="34"/>
      <c r="B102" s="34">
        <v>40269</v>
      </c>
      <c r="C102" s="95"/>
      <c r="D102" s="95"/>
    </row>
    <row r="103" spans="1:4" s="93" customFormat="1" ht="12.75">
      <c r="A103" s="34"/>
      <c r="B103" s="34">
        <v>40299</v>
      </c>
      <c r="C103" s="95"/>
      <c r="D103" s="95"/>
    </row>
    <row r="104" spans="1:4" s="93" customFormat="1" ht="12.75">
      <c r="A104" s="34"/>
      <c r="B104" s="34">
        <v>40330</v>
      </c>
      <c r="C104" s="95"/>
      <c r="D104" s="95"/>
    </row>
    <row r="105" spans="1:4" s="93" customFormat="1" ht="12.75">
      <c r="A105" s="34"/>
      <c r="B105" s="34">
        <v>40360</v>
      </c>
      <c r="C105" s="95"/>
      <c r="D105" s="95"/>
    </row>
    <row r="106" spans="1:4" s="93" customFormat="1" ht="12.75">
      <c r="A106" s="34"/>
      <c r="B106" s="34">
        <v>40391</v>
      </c>
      <c r="C106" s="95"/>
      <c r="D106" s="95"/>
    </row>
    <row r="107" spans="1:4" s="93" customFormat="1" ht="12.75">
      <c r="A107" s="34"/>
      <c r="B107" s="34">
        <v>40422</v>
      </c>
      <c r="C107" s="95"/>
      <c r="D107" s="95"/>
    </row>
    <row r="108" spans="1:4" s="93" customFormat="1" ht="12.75">
      <c r="A108" s="34"/>
      <c r="B108" s="34">
        <v>40452</v>
      </c>
      <c r="C108" s="95"/>
      <c r="D108" s="95"/>
    </row>
    <row r="109" spans="1:4" s="93" customFormat="1" ht="12.75">
      <c r="A109" s="34"/>
      <c r="B109" s="34">
        <v>40483</v>
      </c>
      <c r="C109" s="95"/>
      <c r="D109" s="95"/>
    </row>
    <row r="110" spans="1:4" s="93" customFormat="1" ht="12.75">
      <c r="A110" s="34"/>
      <c r="B110" s="34">
        <v>40513</v>
      </c>
      <c r="C110" s="95"/>
      <c r="D110" s="95"/>
    </row>
    <row r="111" spans="1:4" s="93" customFormat="1" ht="12.75">
      <c r="A111" s="34"/>
      <c r="B111" s="34">
        <v>40544</v>
      </c>
      <c r="C111" s="95"/>
      <c r="D111" s="95"/>
    </row>
    <row r="112" spans="1:4" s="93" customFormat="1" ht="12.75">
      <c r="A112" s="34"/>
      <c r="B112" s="34">
        <v>40575</v>
      </c>
      <c r="C112" s="95"/>
      <c r="D112" s="95"/>
    </row>
    <row r="113" spans="1:4" s="93" customFormat="1" ht="12.75">
      <c r="A113" s="34"/>
      <c r="B113" s="34">
        <v>40603</v>
      </c>
      <c r="C113" s="95"/>
      <c r="D113" s="95"/>
    </row>
    <row r="114" spans="1:4" s="93" customFormat="1" ht="12.75">
      <c r="A114" s="34"/>
      <c r="B114" s="34">
        <v>40634</v>
      </c>
      <c r="C114" s="95"/>
      <c r="D114" s="95"/>
    </row>
    <row r="115" spans="1:4" s="93" customFormat="1" ht="12.75">
      <c r="A115" s="34"/>
      <c r="B115" s="34">
        <v>40664</v>
      </c>
      <c r="C115" s="95"/>
      <c r="D115" s="95"/>
    </row>
    <row r="116" spans="1:4" s="93" customFormat="1" ht="12.75">
      <c r="A116" s="34"/>
      <c r="B116" s="34">
        <v>40695</v>
      </c>
      <c r="C116" s="95"/>
      <c r="D116" s="95"/>
    </row>
    <row r="117" spans="1:4" s="93" customFormat="1" ht="12.75">
      <c r="A117" s="34"/>
      <c r="B117" s="34">
        <v>40725</v>
      </c>
      <c r="C117" s="95"/>
      <c r="D117" s="95"/>
    </row>
    <row r="118" spans="1:4" s="93" customFormat="1" ht="12.75">
      <c r="A118" s="34"/>
      <c r="B118" s="34">
        <v>40756</v>
      </c>
      <c r="C118" s="95"/>
      <c r="D118" s="95"/>
    </row>
    <row r="119" spans="1:4" s="93" customFormat="1" ht="12.75">
      <c r="A119" s="34"/>
      <c r="B119" s="34">
        <v>40787</v>
      </c>
      <c r="C119" s="95"/>
      <c r="D119" s="95"/>
    </row>
    <row r="120" spans="2:4" s="93" customFormat="1" ht="12.75">
      <c r="B120" s="34">
        <v>40817</v>
      </c>
      <c r="C120" s="95"/>
      <c r="D120" s="95"/>
    </row>
    <row r="121" spans="2:4" s="93" customFormat="1" ht="12.75">
      <c r="B121" s="34">
        <v>40848</v>
      </c>
      <c r="C121" s="95"/>
      <c r="D121" s="95"/>
    </row>
    <row r="122" spans="2:4" s="93" customFormat="1" ht="12.75">
      <c r="B122" s="34">
        <v>40878</v>
      </c>
      <c r="C122" s="95"/>
      <c r="D122" s="95"/>
    </row>
    <row r="123" spans="2:4" s="93" customFormat="1" ht="12.75">
      <c r="B123" s="34">
        <v>40909</v>
      </c>
      <c r="C123" s="95"/>
      <c r="D123" s="95"/>
    </row>
    <row r="124" spans="2:4" s="93" customFormat="1" ht="12.75">
      <c r="B124" s="34">
        <v>40940</v>
      </c>
      <c r="C124" s="95"/>
      <c r="D124" s="95"/>
    </row>
    <row r="125" spans="2:4" s="93" customFormat="1" ht="12.75">
      <c r="B125" s="34">
        <v>40969</v>
      </c>
      <c r="C125" s="95"/>
      <c r="D125" s="95"/>
    </row>
    <row r="126" spans="2:4" s="93" customFormat="1" ht="12.75">
      <c r="B126" s="34">
        <v>41000</v>
      </c>
      <c r="C126" s="95"/>
      <c r="D126" s="95"/>
    </row>
    <row r="127" spans="2:4" s="93" customFormat="1" ht="12.75">
      <c r="B127" s="34">
        <v>41030</v>
      </c>
      <c r="C127" s="95"/>
      <c r="D127" s="95"/>
    </row>
    <row r="128" spans="2:4" s="93" customFormat="1" ht="12.75">
      <c r="B128" s="34">
        <v>41061</v>
      </c>
      <c r="C128" s="95"/>
      <c r="D128" s="95"/>
    </row>
    <row r="129" spans="2:4" s="93" customFormat="1" ht="12.75">
      <c r="B129" s="34">
        <v>41091</v>
      </c>
      <c r="C129" s="95"/>
      <c r="D129" s="95"/>
    </row>
    <row r="130" spans="2:4" s="93" customFormat="1" ht="12.75">
      <c r="B130" s="34">
        <v>41122</v>
      </c>
      <c r="C130" s="95"/>
      <c r="D130" s="95"/>
    </row>
    <row r="131" spans="2:4" s="93" customFormat="1" ht="12.75">
      <c r="B131" s="34">
        <v>41153</v>
      </c>
      <c r="C131" s="95"/>
      <c r="D131" s="95"/>
    </row>
    <row r="132" spans="2:4" s="93" customFormat="1" ht="12.75">
      <c r="B132" s="34">
        <v>41183</v>
      </c>
      <c r="C132" s="95"/>
      <c r="D132" s="95"/>
    </row>
    <row r="133" spans="2:15" s="93" customFormat="1" ht="12.75">
      <c r="B133" s="34">
        <v>41214</v>
      </c>
      <c r="C133" s="95"/>
      <c r="D133" s="95"/>
      <c r="K133" s="35"/>
      <c r="L133" s="35"/>
      <c r="M133" s="35"/>
      <c r="N133" s="35"/>
      <c r="O133" s="35"/>
    </row>
    <row r="134" spans="2:4" s="35" customFormat="1" ht="12.75">
      <c r="B134" s="96">
        <v>41244</v>
      </c>
      <c r="C134" s="94"/>
      <c r="D134" s="94"/>
    </row>
    <row r="135" spans="3:4" s="35" customFormat="1" ht="12.75">
      <c r="C135" s="94"/>
      <c r="D135" s="94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</sheetData>
  <sheetProtection/>
  <mergeCells count="26">
    <mergeCell ref="S39:U39"/>
    <mergeCell ref="A51:C51"/>
    <mergeCell ref="Q2:R2"/>
    <mergeCell ref="S2:T2"/>
    <mergeCell ref="F43:H43"/>
    <mergeCell ref="F2:G2"/>
    <mergeCell ref="H2:I2"/>
    <mergeCell ref="L2:M2"/>
    <mergeCell ref="C42:E42"/>
    <mergeCell ref="F42:H42"/>
    <mergeCell ref="I42:L42"/>
    <mergeCell ref="A37:F37"/>
    <mergeCell ref="G39:J39"/>
    <mergeCell ref="C43:E43"/>
    <mergeCell ref="I43:L43"/>
    <mergeCell ref="N2:O2"/>
    <mergeCell ref="O4:R4"/>
    <mergeCell ref="A4:D4"/>
    <mergeCell ref="E4:G4"/>
    <mergeCell ref="H4:N4"/>
    <mergeCell ref="C44:E44"/>
    <mergeCell ref="I44:L44"/>
    <mergeCell ref="A50:C50"/>
    <mergeCell ref="A48:C48"/>
    <mergeCell ref="A49:C49"/>
    <mergeCell ref="E49:H49"/>
  </mergeCells>
  <conditionalFormatting sqref="D51">
    <cfRule type="expression" priority="24" dxfId="1" stopIfTrue="1">
      <formula>OR($C51=$B$68,$C51=$B$69,$C51=$B$70)</formula>
    </cfRule>
    <cfRule type="expression" priority="25" dxfId="0" stopIfTrue="1">
      <formula>OR($W51=$B$60)</formula>
    </cfRule>
  </conditionalFormatting>
  <conditionalFormatting sqref="Z2:AA2 Z3:Z4 AC2:AC5 Z9:AA9 Z10 AC9:AE9 AC10:AC14 AE10:AE14 AI8:AI9 AG9:AH9 AH10:AH14 AK9:AM9 AK10:AK12 AL13 AM12:AM18 AO9:AO10 AR9:AR10 AR13:AR15 AP11:AQ12 AO13:AO15 AV6:AV9 AT9:AU9 AT10:AT12 AU13 AV14:AV15">
    <cfRule type="expression" priority="26" dxfId="0" stopIfTrue="1">
      <formula>AND($H$2="רן",$N$2="יחזקאל")</formula>
    </cfRule>
  </conditionalFormatting>
  <conditionalFormatting sqref="W6:W35">
    <cfRule type="cellIs" priority="108" dxfId="23" operator="equal" stopIfTrue="1">
      <formula>$B$60</formula>
    </cfRule>
  </conditionalFormatting>
  <conditionalFormatting sqref="T6:V35 G6:R35 A6:C35">
    <cfRule type="expression" priority="113" dxfId="1" stopIfTrue="1">
      <formula>WEEKDAY($B6)&gt;=6</formula>
    </cfRule>
  </conditionalFormatting>
  <conditionalFormatting sqref="D6:D35">
    <cfRule type="expression" priority="114" dxfId="1" stopIfTrue="1">
      <formula>WEEKDAY($B6)&gt;=6</formula>
    </cfRule>
    <cfRule type="expression" priority="115" dxfId="20" stopIfTrue="1">
      <formula>OR($A6=$B$70,$A6=$B$71)</formula>
    </cfRule>
  </conditionalFormatting>
  <conditionalFormatting sqref="E6">
    <cfRule type="expression" priority="15" dxfId="10" stopIfTrue="1">
      <formula>AND(SUM(H6:N6)&lt;G6,AND($C6&lt;&gt;$B$68,$C6&lt;&gt;$B$69,$C6&lt;&gt;$B$70))</formula>
    </cfRule>
    <cfRule type="expression" priority="16" dxfId="0" stopIfTrue="1">
      <formula>SUM(H6:N6)&gt;G6+0.0001</formula>
    </cfRule>
    <cfRule type="expression" priority="17" dxfId="1" stopIfTrue="1">
      <formula>WEEKDAY($B6)&gt;=6</formula>
    </cfRule>
  </conditionalFormatting>
  <conditionalFormatting sqref="F6">
    <cfRule type="expression" priority="18" dxfId="10" stopIfTrue="1">
      <formula>AND(SUM(H6:N6)&lt;G6,AND($C6&lt;&gt;$B$68,$C6&lt;&gt;$B$69,$C6&lt;&gt;$B$70))</formula>
    </cfRule>
    <cfRule type="expression" priority="19" dxfId="0" stopIfTrue="1">
      <formula>SUM(H6:N6)&gt;G6+0.0001</formula>
    </cfRule>
    <cfRule type="expression" priority="20" dxfId="1" stopIfTrue="1">
      <formula>WEEKDAY($B6)&gt;=6</formula>
    </cfRule>
  </conditionalFormatting>
  <conditionalFormatting sqref="E7:E35">
    <cfRule type="expression" priority="9" dxfId="10" stopIfTrue="1">
      <formula>AND(SUM(H7:N7)&lt;G7,AND($C7&lt;&gt;$B$68,$C7&lt;&gt;$B$69,$C7&lt;&gt;$B$70))</formula>
    </cfRule>
    <cfRule type="expression" priority="10" dxfId="0" stopIfTrue="1">
      <formula>SUM(H7:N7)&gt;G7+0.0001</formula>
    </cfRule>
    <cfRule type="expression" priority="11" dxfId="1" stopIfTrue="1">
      <formula>WEEKDAY($B7)&gt;=6</formula>
    </cfRule>
  </conditionalFormatting>
  <conditionalFormatting sqref="F7:F35">
    <cfRule type="expression" priority="12" dxfId="10" stopIfTrue="1">
      <formula>AND(SUM(H7:N7)&lt;G7,AND($C7&lt;&gt;$B$68,$C7&lt;&gt;$B$69,$C7&lt;&gt;$B$70))</formula>
    </cfRule>
    <cfRule type="expression" priority="13" dxfId="0" stopIfTrue="1">
      <formula>SUM(H7:N7)&gt;G7+0.0001</formula>
    </cfRule>
    <cfRule type="expression" priority="14" dxfId="1" stopIfTrue="1">
      <formula>WEEKDAY($B7)&gt;=6</formula>
    </cfRule>
  </conditionalFormatting>
  <conditionalFormatting sqref="S6">
    <cfRule type="expression" priority="6" dxfId="4" stopIfTrue="1">
      <formula>SUM(H6:N6)&lt;G6</formula>
    </cfRule>
    <cfRule type="expression" priority="7" dxfId="0" stopIfTrue="1">
      <formula>SUM(H6:N6)&gt;G6+0.00001</formula>
    </cfRule>
    <cfRule type="expression" priority="8" dxfId="1" stopIfTrue="1">
      <formula>WEEKDAY($B6)&gt;=6</formula>
    </cfRule>
  </conditionalFormatting>
  <conditionalFormatting sqref="S7:S35">
    <cfRule type="expression" priority="3" dxfId="4" stopIfTrue="1">
      <formula>SUM(H7:N7)&lt;G7</formula>
    </cfRule>
    <cfRule type="expression" priority="4" dxfId="0" stopIfTrue="1">
      <formula>SUM(H7:N7)&gt;G7+0.00001</formula>
    </cfRule>
    <cfRule type="expression" priority="5" dxfId="1" stopIfTrue="1">
      <formula>WEEKDAY($B7)&gt;=6</formula>
    </cfRule>
  </conditionalFormatting>
  <conditionalFormatting sqref="D50">
    <cfRule type="expression" priority="1" dxfId="1" stopIfTrue="1">
      <formula>OR($C50=$B$68,$C50=$B$69,$C50=$B$70)</formula>
    </cfRule>
    <cfRule type="expression" priority="2" dxfId="0" stopIfTrue="1">
      <formula>OR($W50=$B$60)</formula>
    </cfRule>
  </conditionalFormatting>
  <dataValidations count="3">
    <dataValidation type="time" allowBlank="1" showInputMessage="1" showErrorMessage="1" errorTitle="הזנה שגויה של שעות עבודה" error="נא להזין את שעות העבודה באופן הבא HH:MM&#10;&#10;לדוגמא ארבע וחצי שעות עבודה יוזנו:&#10;                           &#10;                           04:30" sqref="D50:D51 E6:F35 H6:R35">
      <formula1>0</formula1>
      <formula2>0.9993055555555556</formula2>
    </dataValidation>
    <dataValidation type="list" allowBlank="1" showInputMessage="1" showErrorMessage="1" error="הזן ערב חג בגין ימים בהם העבודה דומה לימי שישי&#10;&#10;הזן שבתון בגין ימים בהם העבודה דומה ליום שבת" sqref="A6:A35">
      <formula1>$B$70:$B$71</formula1>
    </dataValidation>
    <dataValidation type="list" allowBlank="1" showInputMessage="1" showErrorMessage="1" error="במידה והנתונים בגין יום מסויים הוזנו באיחור של יותר מ-48 שעות, יש חציין כן בשורה הרלבנטית" sqref="V6:V35">
      <formula1>$B$73:$B$74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3"/>
  <headerFooter>
    <oddHeader>&amp;L&amp;A&amp;C&amp;F&amp;R&amp;T
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רן יחזקאל</Manager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ב – דיווח שעות עבודה מחקר ופיתוח – לשנת 2017</dc:title>
  <dc:subject/>
  <dc:creator>עמוס זמיר</dc:creator>
  <cp:keywords/>
  <dc:description/>
  <cp:lastModifiedBy>Avi Mackhel</cp:lastModifiedBy>
  <cp:lastPrinted>2011-04-13T06:23:27Z</cp:lastPrinted>
  <dcterms:created xsi:type="dcterms:W3CDTF">2006-02-03T20:28:18Z</dcterms:created>
  <dcterms:modified xsi:type="dcterms:W3CDTF">2020-12-24T10:13:01Z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vXEventDate">
    <vt:lpwstr/>
  </property>
  <property fmtid="{D5CDD505-2E9C-101B-9397-08002B2CF9AE}" pid="3" name="GovXLanguage">
    <vt:lpwstr>heIL</vt:lpwstr>
  </property>
  <property fmtid="{D5CDD505-2E9C-101B-9397-08002B2CF9AE}" pid="4" name="MMDSubjectsTaxHTField0">
    <vt:lpwstr>מחקר ופיתוח|3e648f8a-743e-4cc0-a40a-3063a19707eb;המדען הראשי|0c656e7f-2f4f-4390-acb7-bfb0216e263b</vt:lpwstr>
  </property>
  <property fmtid="{D5CDD505-2E9C-101B-9397-08002B2CF9AE}" pid="5" name="GovXDescriptionImg">
    <vt:lpwstr/>
  </property>
  <property fmtid="{D5CDD505-2E9C-101B-9397-08002B2CF9AE}" pid="6" name="PublishingRollupImage">
    <vt:lpwstr/>
  </property>
  <property fmtid="{D5CDD505-2E9C-101B-9397-08002B2CF9AE}" pid="7" name="NewStatus">
    <vt:lpwstr/>
  </property>
  <property fmtid="{D5CDD505-2E9C-101B-9397-08002B2CF9AE}" pid="8" name="PublishingContactEmail">
    <vt:lpwstr/>
  </property>
  <property fmtid="{D5CDD505-2E9C-101B-9397-08002B2CF9AE}" pid="9" name="GovXRobotsFollow">
    <vt:lpwstr>1</vt:lpwstr>
  </property>
  <property fmtid="{D5CDD505-2E9C-101B-9397-08002B2CF9AE}" pid="10" name="GovXRobotsIndex">
    <vt:lpwstr>1</vt:lpwstr>
  </property>
  <property fmtid="{D5CDD505-2E9C-101B-9397-08002B2CF9AE}" pid="11" name="MMDAudienceTaxHTField0">
    <vt:lpwstr/>
  </property>
  <property fmtid="{D5CDD505-2E9C-101B-9397-08002B2CF9AE}" pid="12" name="HiddenURL">
    <vt:lpwstr/>
  </property>
  <property fmtid="{D5CDD505-2E9C-101B-9397-08002B2CF9AE}" pid="13" name="PublishingVariationRelationshipLinkFieldID">
    <vt:lpwstr>, </vt:lpwstr>
  </property>
  <property fmtid="{D5CDD505-2E9C-101B-9397-08002B2CF9AE}" pid="14" name="IconOverlay">
    <vt:lpwstr/>
  </property>
  <property fmtid="{D5CDD505-2E9C-101B-9397-08002B2CF9AE}" pid="15" name="MaslolimMerkazHashkaot">
    <vt:lpwstr/>
  </property>
  <property fmtid="{D5CDD505-2E9C-101B-9397-08002B2CF9AE}" pid="16" name="GovXMainTitle">
    <vt:lpwstr>נספח ב – דיווח שעות עבודה מחקר ופיתוח – לשנת 2017</vt:lpwstr>
  </property>
  <property fmtid="{D5CDD505-2E9C-101B-9397-08002B2CF9AE}" pid="17" name="PublishingVariationGroupID">
    <vt:lpwstr/>
  </property>
  <property fmtid="{D5CDD505-2E9C-101B-9397-08002B2CF9AE}" pid="18" name="URL">
    <vt:lpwstr/>
  </property>
  <property fmtid="{D5CDD505-2E9C-101B-9397-08002B2CF9AE}" pid="19" name="GovXDescription">
    <vt:lpwstr/>
  </property>
  <property fmtid="{D5CDD505-2E9C-101B-9397-08002B2CF9AE}" pid="20" name="hd629a283e1e41e7b148932bae66dfc5">
    <vt:lpwstr>המדען הראשי|44ceba6c-a312-49a8-b6d7-8bc9b6fc6cc6</vt:lpwstr>
  </property>
  <property fmtid="{D5CDD505-2E9C-101B-9397-08002B2CF9AE}" pid="21" name="Audience">
    <vt:lpwstr/>
  </property>
  <property fmtid="{D5CDD505-2E9C-101B-9397-08002B2CF9AE}" pid="22" name="MMDUnitsNameTaxHTField0">
    <vt:lpwstr/>
  </property>
  <property fmtid="{D5CDD505-2E9C-101B-9397-08002B2CF9AE}" pid="23" name="Hamadan">
    <vt:lpwstr>קרן המופ</vt:lpwstr>
  </property>
  <property fmtid="{D5CDD505-2E9C-101B-9397-08002B2CF9AE}" pid="24" name="PublishingExpirationDate">
    <vt:lpwstr/>
  </property>
  <property fmtid="{D5CDD505-2E9C-101B-9397-08002B2CF9AE}" pid="25" name="RelatedUnits">
    <vt:lpwstr/>
  </property>
  <property fmtid="{D5CDD505-2E9C-101B-9397-08002B2CF9AE}" pid="26" name="PublishingContactPicture">
    <vt:lpwstr>, </vt:lpwstr>
  </property>
  <property fmtid="{D5CDD505-2E9C-101B-9397-08002B2CF9AE}" pid="27" name="PublishingStartDate">
    <vt:lpwstr/>
  </property>
  <property fmtid="{D5CDD505-2E9C-101B-9397-08002B2CF9AE}" pid="28" name="RelevantProcedure">
    <vt:lpwstr>נוהל ניהול מערכת הכספים לצרכי מו"פ והגשת דו"חות ביצוע במהלך תקופת המו"פ ובסיומה 200-03</vt:lpwstr>
  </property>
  <property fmtid="{D5CDD505-2E9C-101B-9397-08002B2CF9AE}" pid="29" name="PublishingContact">
    <vt:lpwstr/>
  </property>
  <property fmtid="{D5CDD505-2E9C-101B-9397-08002B2CF9AE}" pid="30" name="PublishingContactName">
    <vt:lpwstr/>
  </property>
  <property fmtid="{D5CDD505-2E9C-101B-9397-08002B2CF9AE}" pid="31" name="MMDTypesTaxHTField0">
    <vt:lpwstr>טופס פיזי|92b18d73-8706-49da-843e-7c037b2962e5</vt:lpwstr>
  </property>
  <property fmtid="{D5CDD505-2E9C-101B-9397-08002B2CF9AE}" pid="32" name="StepMadaan">
    <vt:lpwstr>ביצוע</vt:lpwstr>
  </property>
  <property fmtid="{D5CDD505-2E9C-101B-9397-08002B2CF9AE}" pid="33" name="GovXContentSection">
    <vt:lpwstr/>
  </property>
  <property fmtid="{D5CDD505-2E9C-101B-9397-08002B2CF9AE}" pid="34" name="TaxCatchAll">
    <vt:lpwstr>84;#מחקר ופיתוח|3e648f8a-743e-4cc0-a40a-3063a19707eb;#127;#טופס פיזי|92b18d73-8706-49da-843e-7c037b2962e5;#58;#המדען הראשי|44ceba6c-a312-49a8-b6d7-8bc9b6fc6cc6;#167;#המדען הראשי|0c656e7f-2f4f-4390-acb7-bfb0216e263b</vt:lpwstr>
  </property>
  <property fmtid="{D5CDD505-2E9C-101B-9397-08002B2CF9AE}" pid="35" name="MMDRelatedUnits">
    <vt:lpwstr>58;#המדען הראשי|44ceba6c-a312-49a8-b6d7-8bc9b6fc6cc6</vt:lpwstr>
  </property>
  <property fmtid="{D5CDD505-2E9C-101B-9397-08002B2CF9AE}" pid="36" name="MMDAudience">
    <vt:lpwstr/>
  </property>
  <property fmtid="{D5CDD505-2E9C-101B-9397-08002B2CF9AE}" pid="37" name="MMDSubjects">
    <vt:lpwstr>84;#מחקר ופיתוח|3e648f8a-743e-4cc0-a40a-3063a19707eb;#167;#המדען הראשי|0c656e7f-2f4f-4390-acb7-bfb0216e263b</vt:lpwstr>
  </property>
  <property fmtid="{D5CDD505-2E9C-101B-9397-08002B2CF9AE}" pid="38" name="MMDUnitsName">
    <vt:lpwstr/>
  </property>
  <property fmtid="{D5CDD505-2E9C-101B-9397-08002B2CF9AE}" pid="39" name="MMDTypes">
    <vt:lpwstr>127;#טופס פיזי|92b18d73-8706-49da-843e-7c037b2962e5</vt:lpwstr>
  </property>
  <property fmtid="{D5CDD505-2E9C-101B-9397-08002B2CF9AE}" pid="40" name="MMDKeywordsTaxHTField0">
    <vt:lpwstr/>
  </property>
  <property fmtid="{D5CDD505-2E9C-101B-9397-08002B2CF9AE}" pid="41" name="MMDKeywords">
    <vt:lpwstr/>
  </property>
</Properties>
</file>